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24\Box\Cost Analysis-KAR personal\Effort\Payroll costing allocation template\"/>
    </mc:Choice>
  </mc:AlternateContent>
  <xr:revisionPtr revIDLastSave="0" documentId="13_ncr:1_{0B040167-3C2E-4A09-A806-7F70DEEB1EDF}" xr6:coauthVersionLast="47" xr6:coauthVersionMax="47" xr10:uidLastSave="{00000000-0000-0000-0000-000000000000}"/>
  <bookViews>
    <workbookView xWindow="28680" yWindow="600" windowWidth="29040" windowHeight="15720" xr2:uid="{00000000-000D-0000-FFFF-FFFF00000000}"/>
  </bookViews>
  <sheets>
    <sheet name="Month1" sheetId="18" r:id="rId1"/>
    <sheet name="Data1" sheetId="13" r:id="rId2"/>
  </sheets>
  <definedNames>
    <definedName name="_xlnm.Print_Area" localSheetId="0">Month1!$A$1:$AB$105</definedName>
    <definedName name="_xlnm.Print_Titles" localSheetId="0">Month1!$1:$5</definedName>
    <definedName name="Salary_Caps" localSheetId="0">Month1!$E$7:$E$10</definedName>
    <definedName name="Salary_Ca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13" l="1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43" i="13"/>
  <c r="J42" i="13"/>
  <c r="J2" i="18" l="1"/>
  <c r="I2" i="18"/>
  <c r="N105" i="18" l="1"/>
  <c r="J105" i="18"/>
  <c r="N104" i="18"/>
  <c r="J104" i="18"/>
  <c r="N103" i="18"/>
  <c r="J103" i="18"/>
  <c r="N102" i="18"/>
  <c r="J102" i="18"/>
  <c r="N100" i="18"/>
  <c r="J100" i="18"/>
  <c r="N99" i="18"/>
  <c r="J99" i="18"/>
  <c r="N98" i="18"/>
  <c r="J98" i="18"/>
  <c r="N97" i="18"/>
  <c r="J97" i="18"/>
  <c r="N95" i="18"/>
  <c r="J95" i="18"/>
  <c r="N94" i="18"/>
  <c r="J94" i="18"/>
  <c r="N93" i="18"/>
  <c r="J93" i="18"/>
  <c r="N92" i="18"/>
  <c r="J92" i="18"/>
  <c r="N90" i="18"/>
  <c r="J90" i="18"/>
  <c r="N89" i="18"/>
  <c r="J89" i="18"/>
  <c r="N88" i="18"/>
  <c r="J88" i="18"/>
  <c r="N87" i="18"/>
  <c r="J87" i="18"/>
  <c r="N85" i="18"/>
  <c r="J85" i="18"/>
  <c r="N84" i="18"/>
  <c r="J84" i="18"/>
  <c r="N83" i="18"/>
  <c r="J83" i="18"/>
  <c r="N82" i="18"/>
  <c r="J82" i="18"/>
  <c r="N80" i="18"/>
  <c r="J80" i="18"/>
  <c r="N79" i="18"/>
  <c r="J79" i="18"/>
  <c r="N78" i="18"/>
  <c r="J78" i="18"/>
  <c r="N77" i="18"/>
  <c r="J77" i="18"/>
  <c r="N75" i="18"/>
  <c r="J75" i="18"/>
  <c r="N74" i="18"/>
  <c r="J74" i="18"/>
  <c r="N73" i="18"/>
  <c r="J73" i="18"/>
  <c r="N72" i="18"/>
  <c r="J72" i="18"/>
  <c r="N70" i="18"/>
  <c r="J70" i="18"/>
  <c r="N69" i="18"/>
  <c r="J69" i="18"/>
  <c r="N68" i="18"/>
  <c r="J68" i="18"/>
  <c r="N67" i="18"/>
  <c r="J67" i="18"/>
  <c r="N65" i="18"/>
  <c r="J65" i="18"/>
  <c r="N64" i="18"/>
  <c r="J64" i="18"/>
  <c r="N63" i="18"/>
  <c r="J63" i="18"/>
  <c r="N62" i="18"/>
  <c r="J62" i="18"/>
  <c r="N60" i="18"/>
  <c r="J60" i="18"/>
  <c r="N59" i="18"/>
  <c r="J59" i="18"/>
  <c r="N58" i="18"/>
  <c r="J58" i="18"/>
  <c r="N57" i="18"/>
  <c r="J57" i="18"/>
  <c r="N55" i="18"/>
  <c r="J55" i="18"/>
  <c r="N54" i="18"/>
  <c r="J54" i="18"/>
  <c r="N53" i="18"/>
  <c r="J53" i="18"/>
  <c r="N52" i="18"/>
  <c r="J52" i="18"/>
  <c r="N50" i="18"/>
  <c r="J50" i="18"/>
  <c r="N49" i="18"/>
  <c r="J49" i="18"/>
  <c r="N48" i="18"/>
  <c r="J48" i="18"/>
  <c r="N47" i="18"/>
  <c r="J47" i="18"/>
  <c r="N45" i="18"/>
  <c r="J45" i="18"/>
  <c r="N44" i="18"/>
  <c r="J44" i="18"/>
  <c r="N43" i="18"/>
  <c r="J43" i="18"/>
  <c r="N42" i="18"/>
  <c r="J42" i="18"/>
  <c r="N40" i="18"/>
  <c r="J40" i="18"/>
  <c r="N39" i="18"/>
  <c r="J39" i="18"/>
  <c r="N38" i="18"/>
  <c r="J38" i="18"/>
  <c r="N37" i="18"/>
  <c r="J37" i="18"/>
  <c r="N35" i="18"/>
  <c r="J35" i="18"/>
  <c r="N34" i="18"/>
  <c r="J34" i="18"/>
  <c r="N33" i="18"/>
  <c r="J33" i="18"/>
  <c r="N32" i="18"/>
  <c r="J32" i="18"/>
  <c r="N30" i="18"/>
  <c r="J30" i="18"/>
  <c r="N29" i="18"/>
  <c r="J29" i="18"/>
  <c r="N28" i="18"/>
  <c r="J28" i="18"/>
  <c r="N27" i="18"/>
  <c r="J27" i="18"/>
  <c r="U25" i="18"/>
  <c r="T25" i="18"/>
  <c r="R25" i="18"/>
  <c r="P25" i="18"/>
  <c r="N25" i="18"/>
  <c r="J25" i="18"/>
  <c r="U24" i="18"/>
  <c r="T24" i="18"/>
  <c r="R24" i="18"/>
  <c r="P24" i="18"/>
  <c r="N24" i="18"/>
  <c r="J24" i="18"/>
  <c r="U23" i="18"/>
  <c r="T23" i="18"/>
  <c r="R23" i="18"/>
  <c r="P23" i="18"/>
  <c r="N23" i="18"/>
  <c r="J23" i="18"/>
  <c r="U22" i="18"/>
  <c r="T22" i="18"/>
  <c r="R22" i="18"/>
  <c r="P22" i="18"/>
  <c r="N22" i="18"/>
  <c r="J22" i="18"/>
  <c r="U21" i="18"/>
  <c r="T21" i="18"/>
  <c r="R21" i="18"/>
  <c r="P21" i="18"/>
  <c r="U20" i="18"/>
  <c r="T20" i="18"/>
  <c r="R20" i="18"/>
  <c r="P20" i="18"/>
  <c r="N20" i="18"/>
  <c r="J20" i="18"/>
  <c r="U19" i="18"/>
  <c r="T19" i="18"/>
  <c r="R19" i="18"/>
  <c r="P19" i="18"/>
  <c r="N19" i="18"/>
  <c r="J19" i="18"/>
  <c r="U18" i="18"/>
  <c r="T18" i="18"/>
  <c r="R18" i="18"/>
  <c r="P18" i="18"/>
  <c r="N18" i="18"/>
  <c r="J18" i="18"/>
  <c r="U17" i="18"/>
  <c r="T17" i="18"/>
  <c r="R17" i="18"/>
  <c r="P17" i="18"/>
  <c r="J17" i="18"/>
  <c r="U16" i="18"/>
  <c r="T16" i="18"/>
  <c r="R16" i="18"/>
  <c r="P16" i="18"/>
  <c r="U15" i="18"/>
  <c r="T15" i="18"/>
  <c r="R15" i="18"/>
  <c r="P15" i="18"/>
  <c r="J15" i="18"/>
  <c r="U14" i="18"/>
  <c r="T14" i="18"/>
  <c r="R14" i="18"/>
  <c r="P14" i="18"/>
  <c r="J14" i="18"/>
  <c r="U13" i="18"/>
  <c r="T13" i="18"/>
  <c r="R13" i="18"/>
  <c r="P13" i="18"/>
  <c r="J13" i="18"/>
  <c r="U12" i="18"/>
  <c r="T12" i="18"/>
  <c r="R12" i="18"/>
  <c r="P12" i="18"/>
  <c r="J12" i="18"/>
  <c r="U11" i="18"/>
  <c r="T11" i="18"/>
  <c r="R11" i="18"/>
  <c r="P11" i="18"/>
  <c r="U10" i="18"/>
  <c r="T10" i="18"/>
  <c r="R10" i="18"/>
  <c r="P10" i="18"/>
  <c r="J10" i="18"/>
  <c r="U9" i="18"/>
  <c r="T9" i="18"/>
  <c r="R9" i="18"/>
  <c r="P9" i="18"/>
  <c r="J9" i="18"/>
  <c r="U8" i="18"/>
  <c r="T8" i="18"/>
  <c r="R8" i="18"/>
  <c r="P8" i="18"/>
  <c r="J8" i="18"/>
  <c r="U7" i="18"/>
  <c r="T7" i="18"/>
  <c r="R7" i="18"/>
  <c r="P7" i="18"/>
  <c r="J7" i="18"/>
  <c r="U6" i="18"/>
  <c r="T6" i="18"/>
  <c r="R6" i="18"/>
  <c r="P6" i="18"/>
  <c r="X3" i="18"/>
  <c r="W3" i="18"/>
  <c r="V3" i="18"/>
  <c r="T3" i="18"/>
  <c r="R3" i="18"/>
  <c r="Q3" i="18"/>
  <c r="T2" i="18"/>
  <c r="R2" i="18"/>
  <c r="Q2" i="18"/>
  <c r="P2" i="18"/>
  <c r="X2" i="18"/>
  <c r="K2" i="18" l="1"/>
  <c r="O83" i="18" s="1"/>
  <c r="N96" i="18"/>
  <c r="N86" i="18"/>
  <c r="N26" i="18"/>
  <c r="N91" i="18"/>
  <c r="N76" i="18"/>
  <c r="N56" i="18"/>
  <c r="N71" i="18"/>
  <c r="N36" i="18"/>
  <c r="N51" i="18"/>
  <c r="N101" i="18"/>
  <c r="N21" i="18"/>
  <c r="N61" i="18"/>
  <c r="N66" i="18"/>
  <c r="N41" i="18"/>
  <c r="N46" i="18"/>
  <c r="N31" i="18"/>
  <c r="N81" i="18"/>
  <c r="Y2" i="18"/>
  <c r="W2" i="18"/>
  <c r="O8" i="18" l="1"/>
  <c r="O19" i="18"/>
  <c r="O65" i="18"/>
  <c r="O87" i="18"/>
  <c r="O13" i="18"/>
  <c r="O53" i="18"/>
  <c r="O98" i="18"/>
  <c r="O97" i="18"/>
  <c r="O20" i="18"/>
  <c r="O22" i="18"/>
  <c r="O23" i="18"/>
  <c r="O10" i="18"/>
  <c r="O33" i="18"/>
  <c r="O24" i="18"/>
  <c r="O60" i="18"/>
  <c r="O44" i="18"/>
  <c r="O45" i="18"/>
  <c r="O49" i="18"/>
  <c r="O7" i="18"/>
  <c r="O70" i="18"/>
  <c r="O59" i="18"/>
  <c r="O79" i="18"/>
  <c r="O105" i="18"/>
  <c r="O38" i="18"/>
  <c r="O64" i="18"/>
  <c r="O32" i="18"/>
  <c r="O28" i="18"/>
  <c r="O54" i="18"/>
  <c r="O68" i="18"/>
  <c r="O92" i="18"/>
  <c r="O85" i="18"/>
  <c r="O14" i="18"/>
  <c r="O58" i="18"/>
  <c r="O73" i="18"/>
  <c r="O90" i="18"/>
  <c r="O47" i="18"/>
  <c r="O42" i="18"/>
  <c r="O34" i="18"/>
  <c r="O102" i="18"/>
  <c r="O88" i="18"/>
  <c r="O67" i="18"/>
  <c r="O29" i="18"/>
  <c r="O43" i="18"/>
  <c r="O93" i="18"/>
  <c r="O55" i="18"/>
  <c r="O69" i="18"/>
  <c r="O30" i="18"/>
  <c r="O50" i="18"/>
  <c r="O100" i="18"/>
  <c r="O78" i="18"/>
  <c r="O99" i="18"/>
  <c r="O17" i="18"/>
  <c r="O27" i="18"/>
  <c r="O94" i="18"/>
  <c r="O82" i="18"/>
  <c r="O77" i="18"/>
  <c r="O52" i="18"/>
  <c r="O63" i="18"/>
  <c r="O104" i="18"/>
  <c r="O15" i="18"/>
  <c r="O89" i="18"/>
  <c r="O75" i="18"/>
  <c r="L2" i="18"/>
  <c r="O35" i="18"/>
  <c r="O25" i="18"/>
  <c r="O48" i="18"/>
  <c r="O74" i="18"/>
  <c r="O72" i="18"/>
  <c r="O9" i="18"/>
  <c r="O12" i="18"/>
  <c r="O18" i="18"/>
  <c r="O80" i="18"/>
  <c r="O57" i="18"/>
  <c r="O62" i="18"/>
  <c r="O37" i="18"/>
  <c r="O95" i="18"/>
  <c r="O103" i="18"/>
  <c r="O40" i="18"/>
  <c r="O84" i="18"/>
  <c r="O39" i="18"/>
  <c r="N17" i="18" l="1"/>
  <c r="N16" i="18" s="1"/>
  <c r="N15" i="18"/>
  <c r="N14" i="18"/>
  <c r="N10" i="18"/>
  <c r="N13" i="18"/>
  <c r="N9" i="18"/>
  <c r="N7" i="18"/>
  <c r="N12" i="18"/>
  <c r="N2" i="18"/>
  <c r="AB2" i="18" s="1"/>
  <c r="N8" i="18"/>
  <c r="K59" i="18"/>
  <c r="K20" i="18"/>
  <c r="K17" i="18"/>
  <c r="K12" i="18"/>
  <c r="K104" i="18"/>
  <c r="K73" i="18"/>
  <c r="K87" i="18"/>
  <c r="K68" i="18"/>
  <c r="K64" i="18"/>
  <c r="K48" i="18"/>
  <c r="K97" i="18"/>
  <c r="K69" i="18"/>
  <c r="K37" i="18"/>
  <c r="K85" i="18"/>
  <c r="K23" i="18"/>
  <c r="K93" i="18"/>
  <c r="K52" i="18"/>
  <c r="K95" i="18"/>
  <c r="K83" i="18"/>
  <c r="K65" i="18"/>
  <c r="K22" i="18"/>
  <c r="K75" i="18"/>
  <c r="K24" i="18"/>
  <c r="K62" i="18"/>
  <c r="K28" i="18"/>
  <c r="K88" i="18"/>
  <c r="K102" i="18"/>
  <c r="K15" i="18"/>
  <c r="K105" i="18"/>
  <c r="K38" i="18"/>
  <c r="K99" i="18"/>
  <c r="K7" i="18"/>
  <c r="K100" i="18"/>
  <c r="K8" i="18"/>
  <c r="K82" i="18"/>
  <c r="K70" i="18"/>
  <c r="K32" i="18"/>
  <c r="K57" i="18"/>
  <c r="K47" i="18"/>
  <c r="K40" i="18"/>
  <c r="K98" i="18"/>
  <c r="K49" i="18"/>
  <c r="K94" i="18"/>
  <c r="K67" i="18"/>
  <c r="K34" i="18"/>
  <c r="K60" i="18"/>
  <c r="K29" i="18"/>
  <c r="K55" i="18"/>
  <c r="K30" i="18"/>
  <c r="K92" i="18"/>
  <c r="K58" i="18"/>
  <c r="K90" i="18"/>
  <c r="K39" i="18"/>
  <c r="K18" i="18"/>
  <c r="K42" i="18"/>
  <c r="K74" i="18"/>
  <c r="K13" i="18"/>
  <c r="K50" i="18"/>
  <c r="K35" i="18"/>
  <c r="K89" i="18"/>
  <c r="K77" i="18"/>
  <c r="K78" i="18"/>
  <c r="K27" i="18"/>
  <c r="K84" i="18"/>
  <c r="K43" i="18"/>
  <c r="K14" i="18"/>
  <c r="K103" i="18"/>
  <c r="K25" i="18"/>
  <c r="K44" i="18"/>
  <c r="K72" i="18"/>
  <c r="K54" i="18"/>
  <c r="K45" i="18"/>
  <c r="K19" i="18"/>
  <c r="Z2" i="18"/>
  <c r="K80" i="18"/>
  <c r="K10" i="18"/>
  <c r="K53" i="18"/>
  <c r="K33" i="18"/>
  <c r="K63" i="18"/>
  <c r="K9" i="18"/>
  <c r="K79" i="18"/>
  <c r="N11" i="18" l="1"/>
  <c r="N6" i="18"/>
  <c r="L62" i="18"/>
  <c r="L14" i="18"/>
  <c r="L60" i="18"/>
  <c r="L88" i="18"/>
  <c r="L73" i="18"/>
  <c r="L43" i="18"/>
  <c r="L34" i="18"/>
  <c r="L28" i="18"/>
  <c r="L104" i="18"/>
  <c r="L84" i="18"/>
  <c r="L67" i="18"/>
  <c r="L94" i="18"/>
  <c r="L24" i="18"/>
  <c r="L78" i="18"/>
  <c r="L49" i="18"/>
  <c r="L75" i="18"/>
  <c r="L20" i="18"/>
  <c r="L77" i="18"/>
  <c r="L35" i="18"/>
  <c r="L50" i="18"/>
  <c r="L23" i="18"/>
  <c r="L53" i="18"/>
  <c r="L74" i="18"/>
  <c r="L69" i="18"/>
  <c r="L59" i="18"/>
  <c r="L10" i="18"/>
  <c r="L80" i="18"/>
  <c r="L18" i="18"/>
  <c r="L39" i="18"/>
  <c r="L105" i="18"/>
  <c r="L98" i="18"/>
  <c r="L83" i="18"/>
  <c r="L32" i="18"/>
  <c r="L93" i="18"/>
  <c r="L8" i="18"/>
  <c r="L19" i="18"/>
  <c r="L37" i="18"/>
  <c r="L90" i="18"/>
  <c r="L54" i="18"/>
  <c r="L99" i="18"/>
  <c r="L72" i="18"/>
  <c r="L48" i="18"/>
  <c r="L30" i="18"/>
  <c r="L55" i="18"/>
  <c r="L68" i="18"/>
  <c r="L79" i="18"/>
  <c r="L9" i="18"/>
  <c r="L63" i="18"/>
  <c r="L33" i="18"/>
  <c r="L13" i="18"/>
  <c r="L70" i="18"/>
  <c r="L42" i="18"/>
  <c r="L85" i="18"/>
  <c r="L100" i="18"/>
  <c r="L45" i="18"/>
  <c r="L7" i="18"/>
  <c r="L58" i="18"/>
  <c r="L97" i="18"/>
  <c r="L92" i="18"/>
  <c r="L38" i="18"/>
  <c r="L44" i="18"/>
  <c r="L64" i="18"/>
  <c r="L25" i="18"/>
  <c r="L15" i="18"/>
  <c r="L103" i="18"/>
  <c r="L29" i="18"/>
  <c r="L102" i="18"/>
  <c r="L87" i="18"/>
  <c r="L89" i="18"/>
  <c r="L40" i="18"/>
  <c r="L65" i="18"/>
  <c r="L57" i="18"/>
  <c r="L95" i="18"/>
  <c r="K96" i="18"/>
  <c r="Y24" i="18" s="1"/>
  <c r="K6" i="18"/>
  <c r="L6" i="18" s="1"/>
  <c r="K36" i="18"/>
  <c r="L36" i="18" s="1"/>
  <c r="AA12" i="18" s="1"/>
  <c r="K11" i="18"/>
  <c r="L11" i="18" s="1"/>
  <c r="AA7" i="18" s="1"/>
  <c r="K26" i="18"/>
  <c r="Y10" i="18" s="1"/>
  <c r="K46" i="18"/>
  <c r="L46" i="18" s="1"/>
  <c r="AA14" i="18" s="1"/>
  <c r="K41" i="18"/>
  <c r="L41" i="18" s="1"/>
  <c r="AA13" i="18" s="1"/>
  <c r="K56" i="18"/>
  <c r="L56" i="18" s="1"/>
  <c r="AA16" i="18" s="1"/>
  <c r="K81" i="18"/>
  <c r="L81" i="18" s="1"/>
  <c r="AA21" i="18" s="1"/>
  <c r="K76" i="18"/>
  <c r="Y20" i="18" s="1"/>
  <c r="K51" i="18"/>
  <c r="Y15" i="18" s="1"/>
  <c r="K16" i="18"/>
  <c r="Y8" i="18" s="1"/>
  <c r="K21" i="18"/>
  <c r="L21" i="18" s="1"/>
  <c r="AA9" i="18" s="1"/>
  <c r="K86" i="18"/>
  <c r="L86" i="18" s="1"/>
  <c r="AA22" i="18" s="1"/>
  <c r="K71" i="18"/>
  <c r="Y19" i="18" s="1"/>
  <c r="L47" i="18"/>
  <c r="K66" i="18"/>
  <c r="L66" i="18" s="1"/>
  <c r="AA18" i="18" s="1"/>
  <c r="L17" i="18"/>
  <c r="L27" i="18"/>
  <c r="L12" i="18"/>
  <c r="L82" i="18"/>
  <c r="K101" i="18"/>
  <c r="Y25" i="18" s="1"/>
  <c r="L52" i="18"/>
  <c r="K61" i="18"/>
  <c r="L61" i="18" s="1"/>
  <c r="AA17" i="18" s="1"/>
  <c r="L22" i="18"/>
  <c r="K91" i="18"/>
  <c r="L91" i="18" s="1"/>
  <c r="AA23" i="18" s="1"/>
  <c r="K31" i="18"/>
  <c r="Y11" i="18" s="1"/>
  <c r="Y7" i="18" l="1"/>
  <c r="Y23" i="18"/>
  <c r="Y9" i="18"/>
  <c r="Y13" i="18"/>
  <c r="L26" i="18"/>
  <c r="AA10" i="18" s="1"/>
  <c r="Y14" i="18"/>
  <c r="L51" i="18"/>
  <c r="AA15" i="18" s="1"/>
  <c r="Y21" i="18"/>
  <c r="L96" i="18"/>
  <c r="AA24" i="18" s="1"/>
  <c r="L31" i="18"/>
  <c r="AA11" i="18" s="1"/>
  <c r="Y6" i="18"/>
  <c r="L101" i="18"/>
  <c r="AA25" i="18" s="1"/>
  <c r="L16" i="18"/>
  <c r="AA8" i="18" s="1"/>
  <c r="Y12" i="18"/>
  <c r="Y18" i="18"/>
  <c r="Y16" i="18"/>
  <c r="Y17" i="18"/>
  <c r="L76" i="18"/>
  <c r="AA20" i="18" s="1"/>
  <c r="K4" i="18"/>
  <c r="Y4" i="18" s="1"/>
  <c r="Y22" i="18"/>
  <c r="C4" i="18"/>
  <c r="Q4" i="18" s="1"/>
  <c r="L71" i="18"/>
  <c r="AA19" i="18" s="1"/>
  <c r="AA6" i="18"/>
  <c r="AA27" i="18" l="1"/>
  <c r="L4" i="18"/>
  <c r="AA4" i="18" s="1"/>
  <c r="Y2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Allen Mora</author>
  </authors>
  <commentList>
    <comment ref="D5" authorId="0" shapeId="0" xr:uid="{66FD2525-227A-4C4F-BCCF-593CD63BE65D}">
      <text>
        <r>
          <rPr>
            <b/>
            <sz val="9"/>
            <color indexed="81"/>
            <rFont val="Tahoma"/>
            <family val="2"/>
          </rPr>
          <t xml:space="preserve">Research Administration:  
</t>
        </r>
        <r>
          <rPr>
            <sz val="9"/>
            <color indexed="81"/>
            <rFont val="Tahoma"/>
            <family val="2"/>
          </rPr>
          <t xml:space="preserve">The SalCap field is used to indicate the account type as per the below: 
MT = Master Account
CS = Cost Share Account
SC = Salary Cap Account
These types are assigned by the Office of Research Administration. </t>
        </r>
      </text>
    </comment>
    <comment ref="E5" authorId="0" shapeId="0" xr:uid="{D32A70A8-6A8F-45C4-B2D7-8F3676B5C1A0}">
      <text>
        <r>
          <rPr>
            <b/>
            <sz val="9"/>
            <color indexed="81"/>
            <rFont val="Tahoma"/>
            <family val="2"/>
          </rPr>
          <t xml:space="preserve">Research Administration:  
</t>
        </r>
        <r>
          <rPr>
            <sz val="9"/>
            <color indexed="81"/>
            <rFont val="Tahoma"/>
            <family val="2"/>
          </rPr>
          <t>The Salary Cap field is used for awards that have a specified Salary Cap, such as NIH Awards with the Executive Level II Cap or Fellowships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Roth, Kris</author>
  </authors>
  <commentList>
    <comment ref="J41" authorId="0" shapeId="0" xr:uid="{45D7EF1D-D4C7-4B17-A30D-FDF33F23BEC1}">
      <text>
        <r>
          <rPr>
            <b/>
            <sz val="9"/>
            <color indexed="81"/>
            <rFont val="Tahoma"/>
            <family val="2"/>
          </rPr>
          <t>Roth, Kris:</t>
        </r>
        <r>
          <rPr>
            <sz val="9"/>
            <color indexed="81"/>
            <rFont val="Tahoma"/>
            <family val="2"/>
          </rPr>
          <t xml:space="preserve">
Col J populates if user inputs a manual salary cap amount.</t>
        </r>
      </text>
    </comment>
  </commentList>
</comments>
</file>

<file path=xl/sharedStrings.xml><?xml version="1.0" encoding="utf-8"?>
<sst xmlns="http://schemas.openxmlformats.org/spreadsheetml/2006/main" count="142" uniqueCount="117">
  <si>
    <t>Person ID</t>
  </si>
  <si>
    <t>Annual Salary</t>
  </si>
  <si>
    <t>Employee Type</t>
  </si>
  <si>
    <t>Pay Period</t>
  </si>
  <si>
    <t>Start Date</t>
  </si>
  <si>
    <t>End Date</t>
  </si>
  <si>
    <t># Working Days</t>
  </si>
  <si>
    <t>Daily Rate</t>
  </si>
  <si>
    <t>Period Amount</t>
  </si>
  <si>
    <t>Distributed Pay</t>
  </si>
  <si>
    <t>Total Effort</t>
  </si>
  <si>
    <t xml:space="preserve">Person Totals: </t>
  </si>
  <si>
    <t>Sal Cap</t>
  </si>
  <si>
    <t>Salary Cap</t>
  </si>
  <si>
    <t>% Effort</t>
  </si>
  <si>
    <t>Net Amount</t>
  </si>
  <si>
    <t>Net % Effort</t>
  </si>
  <si>
    <t>Sal Cap Amount</t>
  </si>
  <si>
    <t>Month Name</t>
  </si>
  <si>
    <t>Period Range</t>
  </si>
  <si>
    <t>Period ID</t>
  </si>
  <si>
    <t>Period Start</t>
  </si>
  <si>
    <t>Period End</t>
  </si>
  <si>
    <t>Pay Date</t>
  </si>
  <si>
    <t>Monthly</t>
  </si>
  <si>
    <t>Bi-Weekly</t>
  </si>
  <si>
    <t>FTE Percentage:</t>
  </si>
  <si>
    <t>Hourly Amount:</t>
  </si>
  <si>
    <t xml:space="preserve">Number of Hours: </t>
  </si>
  <si>
    <t>Num Hours</t>
  </si>
  <si>
    <t>Costing Allocation(s) Distributed</t>
  </si>
  <si>
    <t>Salary Caps</t>
  </si>
  <si>
    <t>Account Types</t>
  </si>
  <si>
    <t>MT</t>
  </si>
  <si>
    <t>SC</t>
  </si>
  <si>
    <t>CS</t>
  </si>
  <si>
    <t>9 Month</t>
  </si>
  <si>
    <t>Driver Worktag Notes</t>
  </si>
  <si>
    <t>Driver Worktag</t>
  </si>
  <si>
    <t>Driver Worktag  1 Total</t>
  </si>
  <si>
    <t>Driver Worktag  2 Total</t>
  </si>
  <si>
    <t>Driver Worktag  3 Total</t>
  </si>
  <si>
    <t>Driver Worktag  4 Total</t>
  </si>
  <si>
    <t>Driver Worktag  6 Total</t>
  </si>
  <si>
    <t>Driver Worktag  7 Total</t>
  </si>
  <si>
    <t>Driver Worktag  8 Total</t>
  </si>
  <si>
    <t>Driver Worktag  9 Total</t>
  </si>
  <si>
    <t>Driver Worktag  10 Total</t>
  </si>
  <si>
    <t>Driver Worktag  11 Total</t>
  </si>
  <si>
    <t>Driver Worktag  12 Total</t>
  </si>
  <si>
    <t>Driver Worktag  13 Total</t>
  </si>
  <si>
    <t>Driver Worktag  14 Total</t>
  </si>
  <si>
    <t>Driver Worktag  15 Total</t>
  </si>
  <si>
    <t>Driver Worktag  16 Total</t>
  </si>
  <si>
    <t>Driver Worktag  17 Total</t>
  </si>
  <si>
    <t>Driver Worktag  18 Total</t>
  </si>
  <si>
    <t>Driver Worktag  19 Total</t>
  </si>
  <si>
    <t>Driver Worktag  20 Total</t>
  </si>
  <si>
    <t>DWT 20</t>
  </si>
  <si>
    <t>DWT 19</t>
  </si>
  <si>
    <t>DWT 18</t>
  </si>
  <si>
    <t>DWT 17</t>
  </si>
  <si>
    <t>DWT 16</t>
  </si>
  <si>
    <t>DWT 15</t>
  </si>
  <si>
    <t>DWT 14</t>
  </si>
  <si>
    <t>DWT 13</t>
  </si>
  <si>
    <t>DWT 12</t>
  </si>
  <si>
    <t>DWT 11</t>
  </si>
  <si>
    <t>DWT 10</t>
  </si>
  <si>
    <t>DWT 9</t>
  </si>
  <si>
    <t>DWT 8</t>
  </si>
  <si>
    <t>DWT 7</t>
  </si>
  <si>
    <t>DWT 6</t>
  </si>
  <si>
    <t>DWT 5</t>
  </si>
  <si>
    <t>DWT 4</t>
  </si>
  <si>
    <t>DWT 3</t>
  </si>
  <si>
    <t>DWT 2</t>
  </si>
  <si>
    <t>DWT 1</t>
  </si>
  <si>
    <t>Driver Worktag  5 Total</t>
  </si>
  <si>
    <t>12/19/2024 - 01/01/2025</t>
  </si>
  <si>
    <t>01/02/2025 - 01/15/2025</t>
  </si>
  <si>
    <t>01/16/2025 - 01/29/2025</t>
  </si>
  <si>
    <t>01/30/2025 - 02/12/2025</t>
  </si>
  <si>
    <t>02/13/2025 - 02/26/2025</t>
  </si>
  <si>
    <t>02/27/2025 - 03/12/2025</t>
  </si>
  <si>
    <t>03/13/2025 - 03/26/2025</t>
  </si>
  <si>
    <t>03/27/2025 - 04/09/2025</t>
  </si>
  <si>
    <t>04/10/2025 - 04/23/2025</t>
  </si>
  <si>
    <t>04/24/2025 - 05/07/2025</t>
  </si>
  <si>
    <t>05/08/2025 - 05/21/2025</t>
  </si>
  <si>
    <t>05/22/2025 - 06/04/2025</t>
  </si>
  <si>
    <t>06/05/2025 - 06/18/2025</t>
  </si>
  <si>
    <t>06/19/2025 - 07/02/2025</t>
  </si>
  <si>
    <t>07/03/2025 - 07/16/2025</t>
  </si>
  <si>
    <t>07/17/2025 - 07/30/2025</t>
  </si>
  <si>
    <t>07/31/2025 - 08/13/2025</t>
  </si>
  <si>
    <t>08/14/2025 - 08/27/2025</t>
  </si>
  <si>
    <t>08/28/2025 - 09/10/2025</t>
  </si>
  <si>
    <t>09/11/2025 - 09/24/2025</t>
  </si>
  <si>
    <t>09/25/2025 - 10/08/2025</t>
  </si>
  <si>
    <t>10/09/2025 - 10/22/2025</t>
  </si>
  <si>
    <t>10/23/2025 - 11/05/2025</t>
  </si>
  <si>
    <t>11/06/2025 - 11/19/2025</t>
  </si>
  <si>
    <t>11/20/2025 - 12/03/2025</t>
  </si>
  <si>
    <t>12/04/2025 - 12/17/2025</t>
  </si>
  <si>
    <t>12/18/2025 - 12/31/2025</t>
  </si>
  <si>
    <t>01/01/2026 - 01/14/2026</t>
  </si>
  <si>
    <t>01/15/2026 - 01/28/2026</t>
  </si>
  <si>
    <t>01/29/2026 - 02/11/2026</t>
  </si>
  <si>
    <t>02/12/2026 - 02/25/2026</t>
  </si>
  <si>
    <t>02/26/2026 - 03/11/2026</t>
  </si>
  <si>
    <t>03/12/2026 - 03/25/2026</t>
  </si>
  <si>
    <t>03/26/2026 - 04/08/2026</t>
  </si>
  <si>
    <t>04/09/2026 - 04/22/2026</t>
  </si>
  <si>
    <t>04/23/2026 - 05/06/2026</t>
  </si>
  <si>
    <t>05/07/2026 - 05/20/2026</t>
  </si>
  <si>
    <t>05/21/2026 - 06/03/2026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</si>
</sst>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&quot;$&quot;#,###.0,,;[Red]\(&quot;$&quot;#,###.0,,\)"/>
    <numFmt numFmtId="166" formatCode="#,##0.0%;[Red]\(#,##0.0%\)"/>
    <numFmt numFmtId="167" formatCode="mm/dd/yyyy"/>
    <numFmt numFmtId="168" formatCode="000"/>
    <numFmt numFmtId="169" formatCode="0000"/>
    <numFmt numFmtId="170" formatCode="_(&quot;$&quot;* #,##0.00_);_(&quot;$&quot;* \(#,##0.00\);_(&quot;$&quot;* &quot;-&quot;_);_(@_)"/>
    <numFmt numFmtId="171" formatCode="mmmm\ yyyy"/>
    <numFmt numFmtId="172" formatCode="0.0%"/>
    <numFmt numFmtId="173" formatCode="_(* #,##0_);_(* \(#,##0\);_(* &quot;-&quot;??_);_(@_)"/>
    <numFmt numFmtId="174" formatCode="_(* #,##0.0_);_(* \(#,##0.0\);_(* &quot;-&quot;??_);_(@_)"/>
    <numFmt numFmtId="175" formatCode="_(&quot;$&quot;* #,##0_);_(&quot;$&quot;* \(#,##0\);_(&quot;$&quot;* &quot;-&quot;??_);_(@_)"/>
    <numFmt numFmtId="176" formatCode="&quot;$&quot;#,##0.00"/>
    <numFmt numFmtId="177" formatCode="0.000%"/>
    <numFmt numFmtId="178" formatCode="[$-409]mmmm\ yy;@"/>
    <numFmt numFmtId="179" formatCode="m/d/yyyy;@"/>
  </numFmts>
  <fonts count="19" x14ac:knownFonts="1"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18"/>
      <color rgb="FF36583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 tint="-0.249977111117893"/>
      <name val="Times New Roman"/>
      <family val="1"/>
    </font>
    <font>
      <sz val="9"/>
      <color theme="0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65838"/>
        <bgColor indexed="64"/>
      </patternFill>
    </fill>
    <fill>
      <patternFill patternType="solid">
        <fgColor rgb="FF4A73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auto="1"/>
      </top>
      <bottom style="thin">
        <color theme="0" tint="-0.34998626667073579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/>
      <diagonal/>
    </border>
    <border>
      <left/>
      <right style="medium">
        <color theme="1"/>
      </right>
      <top style="thin">
        <color theme="0" tint="-0.34998626667073579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indexed="64"/>
      </top>
      <bottom/>
      <diagonal/>
    </border>
    <border>
      <left/>
      <right style="thin">
        <color theme="0" tint="-0.34998626667073579"/>
      </right>
      <top style="double">
        <color indexed="64"/>
      </top>
      <bottom/>
      <diagonal/>
    </border>
    <border>
      <left style="thick">
        <color theme="1"/>
      </left>
      <right/>
      <top style="double">
        <color indexed="64"/>
      </top>
      <bottom/>
      <diagonal/>
    </border>
    <border>
      <left/>
      <right style="medium">
        <color theme="1"/>
      </right>
      <top style="double">
        <color indexed="64"/>
      </top>
      <bottom/>
      <diagonal/>
    </border>
    <border>
      <left style="medium">
        <color auto="1"/>
      </left>
      <right style="thin">
        <color theme="0" tint="-0.34998626667073579"/>
      </right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double">
        <color indexed="64"/>
      </bottom>
      <diagonal/>
    </border>
    <border>
      <left/>
      <right style="thin">
        <color theme="0" tint="-0.34998626667073579"/>
      </right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 style="thick">
        <color theme="1"/>
      </right>
      <top style="medium">
        <color theme="1"/>
      </top>
      <bottom style="double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/>
      <diagonal/>
    </border>
    <border>
      <left style="medium">
        <color auto="1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theme="0" tint="-0.34998626667073579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/>
      <right style="thin">
        <color theme="0" tint="-0.34998626667073579"/>
      </right>
      <top/>
      <bottom style="double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double">
        <color theme="1"/>
      </bottom>
      <diagonal/>
    </border>
    <border>
      <left style="thin">
        <color theme="0" tint="-0.34998626667073579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double">
        <color theme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7">
    <xf numFmtId="0" fontId="0" fillId="0" borderId="0"/>
    <xf numFmtId="0" fontId="1" fillId="2" borderId="1">
      <alignment horizontal="center" vertical="center" wrapText="1" readingOrder="1"/>
      <protection locked="0"/>
    </xf>
    <xf numFmtId="0" fontId="3" fillId="3" borderId="1">
      <alignment horizontal="center" vertical="center" wrapText="1" readingOrder="1"/>
      <protection locked="0"/>
    </xf>
    <xf numFmtId="42" fontId="2" fillId="0" borderId="0" applyFont="0" applyFill="0" applyBorder="0" applyAlignment="0">
      <protection locked="0"/>
    </xf>
    <xf numFmtId="0" fontId="4" fillId="0" borderId="1" applyNumberFormat="0">
      <alignment horizontal="left" vertical="top" wrapText="1" readingOrder="1"/>
      <protection locked="0"/>
    </xf>
    <xf numFmtId="0" fontId="5" fillId="0" borderId="0" applyProtection="0">
      <alignment horizontal="center" vertical="center" wrapText="1" readingOrder="1"/>
    </xf>
    <xf numFmtId="167" fontId="2" fillId="0" borderId="0" applyFont="0" applyFill="0" applyBorder="0" applyAlignment="0">
      <protection locked="0"/>
    </xf>
    <xf numFmtId="164" fontId="2" fillId="0" borderId="0" applyFont="0" applyFill="0" applyBorder="0" applyAlignment="0">
      <protection locked="0"/>
    </xf>
    <xf numFmtId="165" fontId="2" fillId="0" borderId="0" applyFont="0" applyFill="0" applyBorder="0" applyAlignment="0">
      <protection locked="0"/>
    </xf>
    <xf numFmtId="166" fontId="2" fillId="0" borderId="0" applyFont="0" applyFill="0" applyBorder="0" applyAlignment="0">
      <protection locked="0"/>
    </xf>
    <xf numFmtId="164" fontId="2" fillId="4" borderId="1" applyNumberFormat="0" applyFont="0" applyAlignment="0">
      <protection locked="0"/>
    </xf>
    <xf numFmtId="164" fontId="2" fillId="5" borderId="1" applyNumberFormat="0" applyFont="0" applyAlignment="0">
      <protection locked="0"/>
    </xf>
    <xf numFmtId="168" fontId="2" fillId="0" borderId="0" applyFont="0" applyFill="0" applyBorder="0" applyAlignment="0">
      <protection locked="0"/>
    </xf>
    <xf numFmtId="169" fontId="2" fillId="0" borderId="0" applyFont="0" applyFill="0" applyBorder="0" applyAlignment="0">
      <protection locked="0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4" fillId="0" borderId="1" xfId="4" applyNumberFormat="1">
      <alignment horizontal="left" vertical="top" wrapText="1" readingOrder="1"/>
      <protection locked="0"/>
    </xf>
    <xf numFmtId="47" fontId="0" fillId="0" borderId="0" xfId="0" applyNumberFormat="1"/>
    <xf numFmtId="0" fontId="7" fillId="0" borderId="4" xfId="4" applyNumberFormat="1" applyFont="1" applyBorder="1" applyAlignment="1">
      <alignment horizontal="center" vertical="center" wrapText="1" readingOrder="1"/>
      <protection locked="0"/>
    </xf>
    <xf numFmtId="0" fontId="7" fillId="0" borderId="4" xfId="4" applyNumberFormat="1" applyFont="1" applyBorder="1" applyAlignment="1" applyProtection="1">
      <alignment horizontal="center" vertical="center" wrapText="1" readingOrder="1"/>
    </xf>
    <xf numFmtId="0" fontId="7" fillId="0" borderId="7" xfId="4" applyNumberFormat="1" applyFont="1" applyBorder="1" applyAlignment="1" applyProtection="1">
      <alignment horizontal="center" vertical="center" wrapText="1" readingOrder="1"/>
    </xf>
    <xf numFmtId="0" fontId="6" fillId="0" borderId="8" xfId="0" applyFont="1" applyBorder="1" applyAlignment="1">
      <alignment horizontal="center" vertical="center"/>
    </xf>
    <xf numFmtId="0" fontId="7" fillId="0" borderId="9" xfId="4" applyNumberFormat="1" applyFont="1" applyBorder="1" applyAlignment="1" applyProtection="1">
      <alignment horizontal="center" vertical="center" wrapText="1" readingOrder="1"/>
    </xf>
    <xf numFmtId="0" fontId="7" fillId="0" borderId="13" xfId="4" applyNumberFormat="1" applyFont="1" applyBorder="1" applyAlignment="1" applyProtection="1">
      <alignment horizontal="center" vertical="center" wrapText="1" readingOrder="1"/>
    </xf>
    <xf numFmtId="0" fontId="4" fillId="0" borderId="1" xfId="4" applyNumberFormat="1" applyAlignment="1" applyProtection="1">
      <alignment horizontal="center" vertical="top" wrapText="1" readingOrder="1"/>
    </xf>
    <xf numFmtId="44" fontId="4" fillId="0" borderId="18" xfId="15" applyFont="1" applyBorder="1" applyAlignment="1" applyProtection="1">
      <alignment horizontal="left" vertical="top" wrapText="1" readingOrder="1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1" fillId="2" borderId="31" xfId="1" applyBorder="1" applyProtection="1">
      <alignment horizontal="center" vertical="center" wrapText="1" readingOrder="1"/>
    </xf>
    <xf numFmtId="44" fontId="1" fillId="2" borderId="22" xfId="15" applyFont="1" applyFill="1" applyBorder="1" applyAlignment="1" applyProtection="1">
      <alignment horizontal="center" vertical="center" wrapText="1" readingOrder="1"/>
    </xf>
    <xf numFmtId="0" fontId="7" fillId="7" borderId="38" xfId="4" applyNumberFormat="1" applyFont="1" applyFill="1" applyBorder="1" applyAlignment="1" applyProtection="1">
      <alignment horizontal="left" vertical="top" readingOrder="1"/>
    </xf>
    <xf numFmtId="0" fontId="7" fillId="7" borderId="38" xfId="4" applyNumberFormat="1" applyFont="1" applyFill="1" applyBorder="1" applyProtection="1">
      <alignment horizontal="left" vertical="top" wrapText="1" readingOrder="1"/>
    </xf>
    <xf numFmtId="172" fontId="7" fillId="7" borderId="38" xfId="4" applyNumberFormat="1" applyFont="1" applyFill="1" applyBorder="1" applyProtection="1">
      <alignment horizontal="left" vertical="top" wrapText="1" readingOrder="1"/>
    </xf>
    <xf numFmtId="44" fontId="7" fillId="7" borderId="38" xfId="4" applyNumberFormat="1" applyFont="1" applyFill="1" applyBorder="1" applyProtection="1">
      <alignment horizontal="left" vertical="top" wrapText="1" readingOrder="1"/>
    </xf>
    <xf numFmtId="44" fontId="7" fillId="7" borderId="41" xfId="4" applyNumberFormat="1" applyFont="1" applyFill="1" applyBorder="1" applyProtection="1">
      <alignment horizontal="left" vertical="top" wrapText="1" readingOrder="1"/>
    </xf>
    <xf numFmtId="0" fontId="0" fillId="0" borderId="1" xfId="0" applyBorder="1" applyAlignment="1">
      <alignment horizontal="center" vertical="center"/>
    </xf>
    <xf numFmtId="14" fontId="4" fillId="0" borderId="1" xfId="4" applyNumberFormat="1">
      <alignment horizontal="left" vertical="top" wrapText="1" readingOrder="1"/>
      <protection locked="0"/>
    </xf>
    <xf numFmtId="172" fontId="4" fillId="0" borderId="1" xfId="4" applyNumberFormat="1">
      <alignment horizontal="left" vertical="top" wrapText="1" readingOrder="1"/>
      <protection locked="0"/>
    </xf>
    <xf numFmtId="0" fontId="4" fillId="0" borderId="46" xfId="4" applyNumberFormat="1" applyBorder="1">
      <alignment horizontal="left" vertical="top" wrapText="1" readingOrder="1"/>
      <protection locked="0"/>
    </xf>
    <xf numFmtId="172" fontId="4" fillId="0" borderId="46" xfId="4" applyNumberFormat="1" applyBorder="1">
      <alignment horizontal="left" vertical="top" wrapText="1" readingOrder="1"/>
      <protection locked="0"/>
    </xf>
    <xf numFmtId="0" fontId="4" fillId="0" borderId="49" xfId="4" applyNumberFormat="1" applyBorder="1">
      <alignment horizontal="left" vertical="top" wrapText="1" readingOrder="1"/>
      <protection locked="0"/>
    </xf>
    <xf numFmtId="172" fontId="4" fillId="0" borderId="49" xfId="4" applyNumberFormat="1" applyBorder="1">
      <alignment horizontal="left" vertical="top" wrapText="1" readingOrder="1"/>
      <protection locked="0"/>
    </xf>
    <xf numFmtId="0" fontId="4" fillId="0" borderId="31" xfId="4" applyNumberFormat="1" applyBorder="1">
      <alignment horizontal="left" vertical="top" wrapText="1" readingOrder="1"/>
      <protection locked="0"/>
    </xf>
    <xf numFmtId="172" fontId="4" fillId="0" borderId="31" xfId="4" applyNumberFormat="1" applyBorder="1">
      <alignment horizontal="left" vertical="top" wrapText="1" readingOrder="1"/>
      <protection locked="0"/>
    </xf>
    <xf numFmtId="0" fontId="4" fillId="0" borderId="1" xfId="4" applyNumberFormat="1" applyAlignment="1">
      <alignment horizontal="center" vertical="center" wrapText="1" readingOrder="1"/>
      <protection locked="0"/>
    </xf>
    <xf numFmtId="0" fontId="0" fillId="0" borderId="46" xfId="0" applyBorder="1" applyAlignment="1">
      <alignment horizontal="center" vertical="center"/>
    </xf>
    <xf numFmtId="14" fontId="0" fillId="0" borderId="0" xfId="0" applyNumberFormat="1"/>
    <xf numFmtId="172" fontId="7" fillId="6" borderId="27" xfId="4" applyNumberFormat="1" applyFont="1" applyFill="1" applyBorder="1" applyAlignment="1" applyProtection="1">
      <alignment vertical="center" wrapText="1" readingOrder="1"/>
    </xf>
    <xf numFmtId="0" fontId="7" fillId="6" borderId="70" xfId="4" applyNumberFormat="1" applyFont="1" applyFill="1" applyBorder="1" applyAlignment="1" applyProtection="1">
      <alignment horizontal="right" vertical="center" wrapText="1" readingOrder="1"/>
    </xf>
    <xf numFmtId="0" fontId="7" fillId="6" borderId="71" xfId="4" applyNumberFormat="1" applyFont="1" applyFill="1" applyBorder="1" applyAlignment="1" applyProtection="1">
      <alignment horizontal="left" vertical="center" readingOrder="1"/>
    </xf>
    <xf numFmtId="44" fontId="7" fillId="6" borderId="74" xfId="15" applyFont="1" applyFill="1" applyBorder="1" applyAlignment="1" applyProtection="1">
      <alignment horizontal="right" vertical="center" wrapText="1" readingOrder="1"/>
    </xf>
    <xf numFmtId="0" fontId="7" fillId="6" borderId="74" xfId="4" applyNumberFormat="1" applyFont="1" applyFill="1" applyBorder="1" applyAlignment="1" applyProtection="1">
      <alignment vertical="center" readingOrder="1"/>
    </xf>
    <xf numFmtId="44" fontId="7" fillId="6" borderId="72" xfId="4" applyNumberFormat="1" applyFont="1" applyFill="1" applyBorder="1" applyAlignment="1" applyProtection="1">
      <alignment horizontal="center" vertical="center" wrapText="1" readingOrder="1"/>
    </xf>
    <xf numFmtId="14" fontId="4" fillId="0" borderId="31" xfId="4" applyNumberFormat="1" applyBorder="1" applyAlignment="1" applyProtection="1">
      <alignment horizontal="center" vertical="top" wrapText="1" readingOrder="1"/>
    </xf>
    <xf numFmtId="0" fontId="7" fillId="6" borderId="71" xfId="4" applyNumberFormat="1" applyFont="1" applyFill="1" applyBorder="1" applyAlignment="1" applyProtection="1">
      <alignment vertical="center" readingOrder="1"/>
    </xf>
    <xf numFmtId="0" fontId="4" fillId="6" borderId="75" xfId="4" applyNumberFormat="1" applyFill="1" applyBorder="1" applyAlignment="1" applyProtection="1">
      <alignment horizontal="center" vertical="center" wrapText="1" readingOrder="1"/>
    </xf>
    <xf numFmtId="0" fontId="8" fillId="6" borderId="76" xfId="4" applyNumberFormat="1" applyFont="1" applyFill="1" applyBorder="1" applyProtection="1">
      <alignment horizontal="left" vertical="top" wrapText="1" readingOrder="1"/>
    </xf>
    <xf numFmtId="43" fontId="0" fillId="0" borderId="0" xfId="0" applyNumberFormat="1"/>
    <xf numFmtId="174" fontId="9" fillId="6" borderId="77" xfId="14" applyNumberFormat="1" applyFont="1" applyFill="1" applyBorder="1" applyAlignment="1" applyProtection="1">
      <alignment horizontal="center" vertical="center" readingOrder="1"/>
      <protection locked="0"/>
    </xf>
    <xf numFmtId="44" fontId="8" fillId="6" borderId="77" xfId="15" applyFont="1" applyFill="1" applyBorder="1" applyAlignment="1" applyProtection="1">
      <alignment horizontal="center" vertical="center" wrapText="1" readingOrder="1"/>
      <protection locked="0"/>
    </xf>
    <xf numFmtId="0" fontId="4" fillId="6" borderId="70" xfId="4" applyNumberFormat="1" applyFill="1" applyBorder="1" applyAlignment="1" applyProtection="1">
      <alignment horizontal="center" vertical="center" wrapText="1" readingOrder="1"/>
    </xf>
    <xf numFmtId="0" fontId="4" fillId="6" borderId="71" xfId="4" applyNumberFormat="1" applyFill="1" applyBorder="1" applyAlignment="1" applyProtection="1">
      <alignment horizontal="center" vertical="center" wrapText="1" readingOrder="1"/>
    </xf>
    <xf numFmtId="170" fontId="4" fillId="0" borderId="31" xfId="3" applyNumberFormat="1" applyFont="1" applyBorder="1" applyAlignment="1" applyProtection="1">
      <alignment horizontal="left" vertical="top" wrapText="1" readingOrder="1"/>
    </xf>
    <xf numFmtId="0" fontId="7" fillId="0" borderId="76" xfId="4" applyNumberFormat="1" applyFont="1" applyBorder="1" applyAlignment="1" applyProtection="1">
      <alignment horizontal="center" vertical="center" wrapText="1" readingOrder="1"/>
    </xf>
    <xf numFmtId="0" fontId="7" fillId="9" borderId="83" xfId="4" applyNumberFormat="1" applyFont="1" applyFill="1" applyBorder="1" applyAlignment="1" applyProtection="1">
      <alignment horizontal="center" vertical="top" wrapText="1" readingOrder="1"/>
    </xf>
    <xf numFmtId="0" fontId="9" fillId="6" borderId="78" xfId="15" applyNumberFormat="1" applyFont="1" applyFill="1" applyBorder="1" applyAlignment="1" applyProtection="1">
      <alignment horizontal="center" vertical="center" readingOrder="1"/>
    </xf>
    <xf numFmtId="0" fontId="8" fillId="6" borderId="78" xfId="4" applyNumberFormat="1" applyFont="1" applyFill="1" applyBorder="1" applyAlignment="1" applyProtection="1">
      <alignment horizontal="center" vertical="center" wrapText="1" readingOrder="1"/>
    </xf>
    <xf numFmtId="44" fontId="9" fillId="6" borderId="77" xfId="4" applyNumberFormat="1" applyFont="1" applyFill="1" applyBorder="1" applyAlignment="1" applyProtection="1">
      <alignment horizontal="center" vertical="center" wrapText="1" readingOrder="1"/>
    </xf>
    <xf numFmtId="44" fontId="0" fillId="0" borderId="0" xfId="15" applyFont="1"/>
    <xf numFmtId="0" fontId="7" fillId="7" borderId="93" xfId="4" applyNumberFormat="1" applyFont="1" applyFill="1" applyBorder="1" applyAlignment="1" applyProtection="1">
      <alignment horizontal="left" vertical="top" readingOrder="1"/>
    </xf>
    <xf numFmtId="0" fontId="7" fillId="0" borderId="0" xfId="4" applyNumberFormat="1" applyFont="1" applyBorder="1" applyAlignment="1" applyProtection="1">
      <alignment horizontal="center" vertical="center" wrapText="1" readingOrder="1"/>
    </xf>
    <xf numFmtId="44" fontId="4" fillId="0" borderId="0" xfId="15" applyFont="1" applyBorder="1" applyAlignment="1" applyProtection="1">
      <alignment vertical="center" wrapText="1" readingOrder="1"/>
    </xf>
    <xf numFmtId="44" fontId="7" fillId="6" borderId="0" xfId="4" applyNumberFormat="1" applyFont="1" applyFill="1" applyBorder="1" applyAlignment="1" applyProtection="1">
      <alignment horizontal="center" vertical="center" wrapText="1" readingOrder="1"/>
    </xf>
    <xf numFmtId="172" fontId="7" fillId="6" borderId="25" xfId="4" applyNumberFormat="1" applyFont="1" applyFill="1" applyBorder="1" applyAlignment="1" applyProtection="1">
      <alignment vertical="center" wrapText="1" readingOrder="1"/>
    </xf>
    <xf numFmtId="44" fontId="1" fillId="2" borderId="0" xfId="15" applyFont="1" applyFill="1" applyBorder="1" applyAlignment="1" applyProtection="1">
      <alignment horizontal="center" vertical="center" wrapText="1" readingOrder="1"/>
    </xf>
    <xf numFmtId="44" fontId="7" fillId="7" borderId="0" xfId="4" applyNumberFormat="1" applyFont="1" applyFill="1" applyBorder="1" applyProtection="1">
      <alignment horizontal="left" vertical="top" wrapText="1" readingOrder="1"/>
    </xf>
    <xf numFmtId="44" fontId="4" fillId="0" borderId="97" xfId="15" applyFont="1" applyBorder="1" applyProtection="1"/>
    <xf numFmtId="44" fontId="7" fillId="7" borderId="0" xfId="4" applyNumberFormat="1" applyFont="1" applyFill="1" applyBorder="1" applyAlignment="1" applyProtection="1">
      <alignment vertical="top" wrapText="1" readingOrder="1"/>
    </xf>
    <xf numFmtId="176" fontId="0" fillId="0" borderId="0" xfId="0" applyNumberFormat="1"/>
    <xf numFmtId="0" fontId="0" fillId="0" borderId="1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10" fontId="7" fillId="6" borderId="19" xfId="16" applyNumberFormat="1" applyFont="1" applyFill="1" applyBorder="1" applyAlignment="1" applyProtection="1">
      <alignment vertical="center" wrapText="1" readingOrder="1"/>
    </xf>
    <xf numFmtId="44" fontId="7" fillId="6" borderId="26" xfId="15" applyFont="1" applyFill="1" applyBorder="1" applyAlignment="1" applyProtection="1">
      <alignment vertical="center" wrapText="1" readingOrder="1"/>
    </xf>
    <xf numFmtId="44" fontId="7" fillId="6" borderId="27" xfId="15" applyFont="1" applyFill="1" applyBorder="1" applyAlignment="1" applyProtection="1">
      <alignment vertical="center" wrapText="1" readingOrder="1"/>
    </xf>
    <xf numFmtId="44" fontId="0" fillId="0" borderId="0" xfId="15" quotePrefix="1" applyFont="1"/>
    <xf numFmtId="14" fontId="0" fillId="0" borderId="0" xfId="15" quotePrefix="1" applyNumberFormat="1" applyFont="1"/>
    <xf numFmtId="170" fontId="13" fillId="8" borderId="31" xfId="3" applyNumberFormat="1" applyFont="1" applyFill="1" applyBorder="1" applyAlignment="1">
      <alignment horizontal="left" vertical="top" wrapText="1" readingOrder="1"/>
      <protection locked="0"/>
    </xf>
    <xf numFmtId="14" fontId="15" fillId="0" borderId="31" xfId="4" applyNumberFormat="1" applyFont="1" applyBorder="1" applyAlignment="1" applyProtection="1">
      <alignment horizontal="center" vertical="top" wrapText="1" readingOrder="1"/>
    </xf>
    <xf numFmtId="0" fontId="15" fillId="0" borderId="1" xfId="4" applyNumberFormat="1" applyFont="1" applyAlignment="1" applyProtection="1">
      <alignment horizontal="center" vertical="center" wrapText="1" readingOrder="1"/>
    </xf>
    <xf numFmtId="44" fontId="15" fillId="0" borderId="16" xfId="15" applyFont="1" applyBorder="1" applyAlignment="1" applyProtection="1">
      <alignment vertical="center" wrapText="1" readingOrder="1"/>
    </xf>
    <xf numFmtId="173" fontId="15" fillId="0" borderId="1" xfId="14" applyNumberFormat="1" applyFont="1" applyBorder="1" applyAlignment="1" applyProtection="1">
      <alignment horizontal="left" vertical="top" wrapText="1" readingOrder="1"/>
    </xf>
    <xf numFmtId="44" fontId="15" fillId="0" borderId="1" xfId="15" applyFont="1" applyBorder="1" applyAlignment="1" applyProtection="1">
      <alignment horizontal="left" vertical="top" wrapText="1" readingOrder="1"/>
    </xf>
    <xf numFmtId="44" fontId="15" fillId="0" borderId="16" xfId="15" applyFont="1" applyBorder="1" applyProtection="1"/>
    <xf numFmtId="0" fontId="16" fillId="7" borderId="38" xfId="4" applyNumberFormat="1" applyFont="1" applyFill="1" applyBorder="1" applyProtection="1">
      <alignment horizontal="left" vertical="top" wrapText="1" readingOrder="1"/>
    </xf>
    <xf numFmtId="44" fontId="16" fillId="7" borderId="38" xfId="4" applyNumberFormat="1" applyFont="1" applyFill="1" applyBorder="1" applyProtection="1">
      <alignment horizontal="left" vertical="top" wrapText="1" readingOrder="1"/>
    </xf>
    <xf numFmtId="44" fontId="16" fillId="7" borderId="41" xfId="4" applyNumberFormat="1" applyFont="1" applyFill="1" applyBorder="1" applyAlignment="1" applyProtection="1">
      <alignment vertical="top" wrapText="1" readingOrder="1"/>
    </xf>
    <xf numFmtId="44" fontId="16" fillId="7" borderId="41" xfId="4" applyNumberFormat="1" applyFont="1" applyFill="1" applyBorder="1" applyProtection="1">
      <alignment horizontal="left" vertical="top" wrapText="1" readingOrder="1"/>
    </xf>
    <xf numFmtId="173" fontId="15" fillId="0" borderId="87" xfId="14" applyNumberFormat="1" applyFont="1" applyBorder="1" applyAlignment="1" applyProtection="1">
      <alignment horizontal="left" vertical="top" wrapText="1" readingOrder="1"/>
    </xf>
    <xf numFmtId="44" fontId="15" fillId="0" borderId="87" xfId="15" applyFont="1" applyBorder="1" applyAlignment="1" applyProtection="1">
      <alignment horizontal="left" vertical="top" wrapText="1" readingOrder="1"/>
    </xf>
    <xf numFmtId="44" fontId="15" fillId="0" borderId="88" xfId="15" applyFont="1" applyBorder="1" applyProtection="1"/>
    <xf numFmtId="0" fontId="17" fillId="0" borderId="56" xfId="0" applyFont="1" applyBorder="1" applyAlignment="1">
      <alignment horizontal="right"/>
    </xf>
    <xf numFmtId="0" fontId="17" fillId="0" borderId="57" xfId="0" applyFont="1" applyBorder="1"/>
    <xf numFmtId="0" fontId="17" fillId="0" borderId="58" xfId="0" applyFont="1" applyBorder="1"/>
    <xf numFmtId="0" fontId="14" fillId="0" borderId="0" xfId="0" applyFont="1"/>
    <xf numFmtId="0" fontId="17" fillId="0" borderId="56" xfId="0" applyFont="1" applyBorder="1"/>
    <xf numFmtId="178" fontId="14" fillId="0" borderId="59" xfId="0" applyNumberFormat="1" applyFont="1" applyBorder="1"/>
    <xf numFmtId="14" fontId="14" fillId="0" borderId="0" xfId="0" applyNumberFormat="1" applyFont="1"/>
    <xf numFmtId="14" fontId="14" fillId="0" borderId="60" xfId="0" applyNumberFormat="1" applyFont="1" applyBorder="1"/>
    <xf numFmtId="0" fontId="14" fillId="0" borderId="65" xfId="0" applyFont="1" applyBorder="1"/>
    <xf numFmtId="0" fontId="14" fillId="0" borderId="59" xfId="0" applyFont="1" applyBorder="1"/>
    <xf numFmtId="0" fontId="14" fillId="0" borderId="66" xfId="0" applyFont="1" applyBorder="1"/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14" fontId="14" fillId="0" borderId="59" xfId="0" applyNumberFormat="1" applyFont="1" applyBorder="1"/>
    <xf numFmtId="178" fontId="14" fillId="0" borderId="61" xfId="0" applyNumberFormat="1" applyFont="1" applyBorder="1"/>
    <xf numFmtId="14" fontId="14" fillId="0" borderId="62" xfId="0" applyNumberFormat="1" applyFont="1" applyBorder="1"/>
    <xf numFmtId="14" fontId="14" fillId="0" borderId="63" xfId="0" applyNumberFormat="1" applyFont="1" applyBorder="1"/>
    <xf numFmtId="178" fontId="14" fillId="0" borderId="0" xfId="0" applyNumberFormat="1" applyFont="1"/>
    <xf numFmtId="44" fontId="14" fillId="0" borderId="0" xfId="15" applyFont="1"/>
    <xf numFmtId="0" fontId="17" fillId="0" borderId="64" xfId="0" applyFont="1" applyBorder="1"/>
    <xf numFmtId="175" fontId="14" fillId="0" borderId="65" xfId="15" applyNumberFormat="1" applyFont="1" applyBorder="1"/>
    <xf numFmtId="175" fontId="14" fillId="0" borderId="66" xfId="15" applyNumberFormat="1" applyFont="1" applyBorder="1"/>
    <xf numFmtId="44" fontId="14" fillId="0" borderId="0" xfId="0" applyNumberFormat="1" applyFont="1"/>
    <xf numFmtId="0" fontId="14" fillId="0" borderId="61" xfId="0" applyFont="1" applyBorder="1"/>
    <xf numFmtId="0" fontId="14" fillId="0" borderId="62" xfId="0" applyFont="1" applyBorder="1"/>
    <xf numFmtId="44" fontId="14" fillId="0" borderId="59" xfId="15" applyFont="1" applyBorder="1"/>
    <xf numFmtId="44" fontId="14" fillId="0" borderId="0" xfId="15" applyFont="1" applyBorder="1"/>
    <xf numFmtId="44" fontId="14" fillId="0" borderId="0" xfId="15" applyFont="1" applyFill="1" applyBorder="1"/>
    <xf numFmtId="44" fontId="14" fillId="0" borderId="60" xfId="15" applyFont="1" applyFill="1" applyBorder="1"/>
    <xf numFmtId="0" fontId="14" fillId="0" borderId="0" xfId="0" quotePrefix="1" applyFont="1"/>
    <xf numFmtId="44" fontId="14" fillId="0" borderId="61" xfId="15" applyFont="1" applyBorder="1"/>
    <xf numFmtId="0" fontId="17" fillId="0" borderId="6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4" applyNumberFormat="1" applyFont="1" applyBorder="1" applyAlignment="1">
      <alignment horizontal="center" vertical="top" wrapText="1" readingOrder="1"/>
      <protection locked="0"/>
    </xf>
    <xf numFmtId="0" fontId="7" fillId="0" borderId="3" xfId="4" applyNumberFormat="1" applyFont="1" applyBorder="1" applyAlignment="1">
      <alignment horizontal="center" vertical="top" wrapText="1" readingOrder="1"/>
      <protection locked="0"/>
    </xf>
    <xf numFmtId="0" fontId="7" fillId="0" borderId="5" xfId="4" applyNumberFormat="1" applyFont="1" applyBorder="1" applyAlignment="1">
      <alignment horizontal="center" vertical="center" wrapText="1" readingOrder="1"/>
      <protection locked="0"/>
    </xf>
    <xf numFmtId="0" fontId="7" fillId="0" borderId="6" xfId="4" applyNumberFormat="1" applyFont="1" applyBorder="1" applyAlignment="1">
      <alignment horizontal="center" vertical="center" wrapText="1" readingOrder="1"/>
      <protection locked="0"/>
    </xf>
    <xf numFmtId="0" fontId="7" fillId="0" borderId="3" xfId="4" applyNumberFormat="1" applyFont="1" applyBorder="1" applyAlignment="1">
      <alignment horizontal="center" vertical="center" wrapText="1" readingOrder="1"/>
      <protection locked="0"/>
    </xf>
    <xf numFmtId="0" fontId="7" fillId="0" borderId="5" xfId="4" applyNumberFormat="1" applyFont="1" applyBorder="1" applyAlignment="1" applyProtection="1">
      <alignment horizontal="center" vertical="center" wrapText="1" readingOrder="1"/>
    </xf>
    <xf numFmtId="0" fontId="7" fillId="0" borderId="3" xfId="4" applyNumberFormat="1" applyFont="1" applyBorder="1" applyAlignment="1" applyProtection="1">
      <alignment horizontal="center" vertical="center" wrapText="1" readingOrder="1"/>
    </xf>
    <xf numFmtId="0" fontId="7" fillId="0" borderId="10" xfId="4" applyNumberFormat="1" applyFont="1" applyBorder="1" applyAlignment="1" applyProtection="1">
      <alignment horizontal="center" vertical="top" wrapText="1" readingOrder="1"/>
    </xf>
    <xf numFmtId="0" fontId="7" fillId="0" borderId="11" xfId="4" applyNumberFormat="1" applyFont="1" applyBorder="1" applyAlignment="1" applyProtection="1">
      <alignment horizontal="center" vertical="top" wrapText="1" readingOrder="1"/>
    </xf>
    <xf numFmtId="0" fontId="7" fillId="0" borderId="10" xfId="4" applyNumberFormat="1" applyFont="1" applyBorder="1" applyAlignment="1" applyProtection="1">
      <alignment horizontal="center" vertical="center" wrapText="1" readingOrder="1"/>
    </xf>
    <xf numFmtId="0" fontId="7" fillId="0" borderId="12" xfId="4" applyNumberFormat="1" applyFont="1" applyBorder="1" applyAlignment="1" applyProtection="1">
      <alignment horizontal="center" vertical="center" wrapText="1" readingOrder="1"/>
    </xf>
    <xf numFmtId="0" fontId="7" fillId="0" borderId="11" xfId="4" applyNumberFormat="1" applyFont="1" applyBorder="1" applyAlignment="1" applyProtection="1">
      <alignment horizontal="center" vertical="center" wrapText="1" readingOrder="1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15" fillId="8" borderId="52" xfId="4" applyNumberFormat="1" applyFont="1" applyFill="1" applyBorder="1" applyAlignment="1">
      <alignment horizontal="center" vertical="top" wrapText="1" readingOrder="1"/>
      <protection locked="0"/>
    </xf>
    <xf numFmtId="0" fontId="15" fillId="8" borderId="53" xfId="4" applyNumberFormat="1" applyFont="1" applyFill="1" applyBorder="1" applyAlignment="1">
      <alignment horizontal="center" vertical="top" wrapText="1" readingOrder="1"/>
      <protection locked="0"/>
    </xf>
    <xf numFmtId="171" fontId="4" fillId="8" borderId="52" xfId="3" applyNumberFormat="1" applyFont="1" applyFill="1" applyBorder="1" applyAlignment="1">
      <alignment horizontal="center" vertical="top" wrapText="1" readingOrder="1"/>
      <protection locked="0"/>
    </xf>
    <xf numFmtId="171" fontId="4" fillId="8" borderId="73" xfId="3" applyNumberFormat="1" applyFont="1" applyFill="1" applyBorder="1" applyAlignment="1">
      <alignment horizontal="center" vertical="top" wrapText="1" readingOrder="1"/>
      <protection locked="0"/>
    </xf>
    <xf numFmtId="171" fontId="4" fillId="8" borderId="53" xfId="3" applyNumberFormat="1" applyFont="1" applyFill="1" applyBorder="1" applyAlignment="1">
      <alignment horizontal="center" vertical="top" wrapText="1" readingOrder="1"/>
      <protection locked="0"/>
    </xf>
    <xf numFmtId="44" fontId="15" fillId="0" borderId="15" xfId="15" applyFont="1" applyBorder="1" applyAlignment="1" applyProtection="1">
      <alignment vertical="center" wrapText="1" readingOrder="1"/>
    </xf>
    <xf numFmtId="44" fontId="15" fillId="0" borderId="14" xfId="15" applyFont="1" applyBorder="1" applyAlignment="1" applyProtection="1">
      <alignment vertical="center" wrapText="1" readingOrder="1"/>
    </xf>
    <xf numFmtId="0" fontId="4" fillId="0" borderId="52" xfId="4" applyNumberFormat="1" applyBorder="1" applyAlignment="1" applyProtection="1">
      <alignment horizontal="center" vertical="top" wrapText="1" readingOrder="1"/>
    </xf>
    <xf numFmtId="0" fontId="4" fillId="0" borderId="53" xfId="4" applyNumberFormat="1" applyBorder="1" applyAlignment="1" applyProtection="1">
      <alignment horizontal="center" vertical="top" wrapText="1" readingOrder="1"/>
    </xf>
    <xf numFmtId="171" fontId="4" fillId="0" borderId="52" xfId="3" applyNumberFormat="1" applyFont="1" applyBorder="1" applyAlignment="1" applyProtection="1">
      <alignment horizontal="center" vertical="top" wrapText="1" readingOrder="1"/>
    </xf>
    <xf numFmtId="171" fontId="4" fillId="0" borderId="73" xfId="3" applyNumberFormat="1" applyFont="1" applyBorder="1" applyAlignment="1" applyProtection="1">
      <alignment horizontal="center" vertical="top" wrapText="1" readingOrder="1"/>
    </xf>
    <xf numFmtId="171" fontId="4" fillId="0" borderId="53" xfId="3" applyNumberFormat="1" applyFont="1" applyBorder="1" applyAlignment="1" applyProtection="1">
      <alignment horizontal="center" vertical="top" wrapText="1" readingOrder="1"/>
    </xf>
    <xf numFmtId="44" fontId="4" fillId="0" borderId="15" xfId="15" applyFont="1" applyBorder="1" applyAlignment="1" applyProtection="1">
      <alignment horizontal="left" vertical="top" wrapText="1" readingOrder="1"/>
    </xf>
    <xf numFmtId="44" fontId="4" fillId="0" borderId="14" xfId="15" applyFont="1" applyBorder="1" applyAlignment="1" applyProtection="1">
      <alignment horizontal="left" vertical="top" wrapText="1" readingOrder="1"/>
    </xf>
    <xf numFmtId="9" fontId="4" fillId="9" borderId="84" xfId="4" applyNumberFormat="1" applyFill="1" applyBorder="1" applyAlignment="1">
      <alignment horizontal="center" vertical="center" readingOrder="1"/>
      <protection locked="0"/>
    </xf>
    <xf numFmtId="0" fontId="4" fillId="9" borderId="85" xfId="4" applyNumberFormat="1" applyFill="1" applyBorder="1" applyAlignment="1">
      <alignment horizontal="center" vertical="center" readingOrder="1"/>
      <protection locked="0"/>
    </xf>
    <xf numFmtId="44" fontId="8" fillId="6" borderId="76" xfId="15" applyFont="1" applyFill="1" applyBorder="1" applyAlignment="1" applyProtection="1">
      <alignment horizontal="center" vertical="center" readingOrder="1"/>
    </xf>
    <xf numFmtId="44" fontId="8" fillId="6" borderId="78" xfId="15" applyFont="1" applyFill="1" applyBorder="1" applyAlignment="1" applyProtection="1">
      <alignment horizontal="center" vertical="center" readingOrder="1"/>
    </xf>
    <xf numFmtId="44" fontId="7" fillId="6" borderId="21" xfId="4" applyNumberFormat="1" applyFont="1" applyFill="1" applyBorder="1" applyAlignment="1" applyProtection="1">
      <alignment horizontal="center" vertical="center" wrapText="1" readingOrder="1"/>
    </xf>
    <xf numFmtId="44" fontId="7" fillId="6" borderId="19" xfId="4" applyNumberFormat="1" applyFont="1" applyFill="1" applyBorder="1" applyAlignment="1" applyProtection="1">
      <alignment horizontal="center" vertical="center" wrapText="1" readingOrder="1"/>
    </xf>
    <xf numFmtId="9" fontId="4" fillId="0" borderId="81" xfId="4" applyNumberFormat="1" applyBorder="1" applyAlignment="1" applyProtection="1">
      <alignment horizontal="center" vertical="center" readingOrder="1"/>
    </xf>
    <xf numFmtId="0" fontId="4" fillId="0" borderId="82" xfId="4" applyNumberFormat="1" applyBorder="1" applyAlignment="1" applyProtection="1">
      <alignment horizontal="center" vertical="center" readingOrder="1"/>
    </xf>
    <xf numFmtId="44" fontId="7" fillId="6" borderId="79" xfId="4" applyNumberFormat="1" applyFont="1" applyFill="1" applyBorder="1" applyAlignment="1" applyProtection="1">
      <alignment horizontal="center" vertical="center" wrapText="1" readingOrder="1"/>
    </xf>
    <xf numFmtId="10" fontId="7" fillId="6" borderId="21" xfId="16" applyNumberFormat="1" applyFont="1" applyFill="1" applyBorder="1" applyAlignment="1" applyProtection="1">
      <alignment horizontal="center" vertical="center" wrapText="1" readingOrder="1"/>
    </xf>
    <xf numFmtId="10" fontId="7" fillId="6" borderId="23" xfId="16" applyNumberFormat="1" applyFont="1" applyFill="1" applyBorder="1" applyAlignment="1" applyProtection="1">
      <alignment horizontal="center" vertical="center" wrapText="1" readingOrder="1"/>
    </xf>
    <xf numFmtId="172" fontId="7" fillId="6" borderId="26" xfId="4" applyNumberFormat="1" applyFont="1" applyFill="1" applyBorder="1" applyAlignment="1" applyProtection="1">
      <alignment horizontal="center" vertical="center" wrapText="1" readingOrder="1"/>
    </xf>
    <xf numFmtId="172" fontId="7" fillId="6" borderId="27" xfId="4" applyNumberFormat="1" applyFont="1" applyFill="1" applyBorder="1" applyAlignment="1" applyProtection="1">
      <alignment horizontal="center" vertical="center" wrapText="1" readingOrder="1"/>
    </xf>
    <xf numFmtId="44" fontId="7" fillId="6" borderId="26" xfId="15" applyFont="1" applyFill="1" applyBorder="1" applyAlignment="1" applyProtection="1">
      <alignment horizontal="center" vertical="center" wrapText="1" readingOrder="1"/>
    </xf>
    <xf numFmtId="44" fontId="7" fillId="6" borderId="27" xfId="15" applyFont="1" applyFill="1" applyBorder="1" applyAlignment="1" applyProtection="1">
      <alignment horizontal="center" vertical="center" wrapText="1" readingOrder="1"/>
    </xf>
    <xf numFmtId="172" fontId="7" fillId="6" borderId="28" xfId="4" applyNumberFormat="1" applyFont="1" applyFill="1" applyBorder="1" applyAlignment="1" applyProtection="1">
      <alignment horizontal="center" vertical="center" wrapText="1" readingOrder="1"/>
    </xf>
    <xf numFmtId="44" fontId="1" fillId="2" borderId="32" xfId="15" applyFont="1" applyFill="1" applyBorder="1" applyAlignment="1" applyProtection="1">
      <alignment horizontal="center" vertical="center" wrapText="1" readingOrder="1"/>
    </xf>
    <xf numFmtId="44" fontId="1" fillId="2" borderId="33" xfId="15" applyFont="1" applyFill="1" applyBorder="1" applyAlignment="1" applyProtection="1">
      <alignment horizontal="center" vertical="center" wrapText="1" readingOrder="1"/>
    </xf>
    <xf numFmtId="0" fontId="1" fillId="2" borderId="32" xfId="1" applyBorder="1" applyProtection="1">
      <alignment horizontal="center" vertical="center" wrapText="1" readingOrder="1"/>
    </xf>
    <xf numFmtId="0" fontId="1" fillId="2" borderId="33" xfId="1" applyBorder="1" applyProtection="1">
      <alignment horizontal="center" vertical="center" wrapText="1" readingOrder="1"/>
    </xf>
    <xf numFmtId="0" fontId="1" fillId="2" borderId="35" xfId="1" applyBorder="1" applyProtection="1">
      <alignment horizontal="center" vertical="center" wrapText="1" readingOrder="1"/>
    </xf>
    <xf numFmtId="0" fontId="0" fillId="7" borderId="36" xfId="0" applyFill="1" applyBorder="1" applyAlignment="1">
      <alignment horizontal="center" vertical="center" textRotation="90" wrapText="1"/>
    </xf>
    <xf numFmtId="0" fontId="0" fillId="7" borderId="43" xfId="0" applyFill="1" applyBorder="1" applyAlignment="1">
      <alignment horizontal="center" vertical="center" textRotation="90" wrapText="1"/>
    </xf>
    <xf numFmtId="0" fontId="0" fillId="7" borderId="44" xfId="0" applyFill="1" applyBorder="1" applyAlignment="1">
      <alignment horizontal="center" vertical="center" textRotation="90" wrapText="1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45" xfId="0" applyFill="1" applyBorder="1" applyAlignment="1" applyProtection="1">
      <alignment horizontal="center" vertical="center" wrapText="1"/>
      <protection locked="0"/>
    </xf>
    <xf numFmtId="0" fontId="7" fillId="7" borderId="40" xfId="4" applyNumberFormat="1" applyFont="1" applyFill="1" applyBorder="1" applyAlignment="1" applyProtection="1">
      <alignment horizontal="left" vertical="top" readingOrder="1"/>
    </xf>
    <xf numFmtId="0" fontId="7" fillId="7" borderId="86" xfId="4" applyNumberFormat="1" applyFont="1" applyFill="1" applyBorder="1" applyAlignment="1" applyProtection="1">
      <alignment horizontal="left" vertical="top" readingOrder="1"/>
    </xf>
    <xf numFmtId="0" fontId="7" fillId="7" borderId="39" xfId="4" applyNumberFormat="1" applyFont="1" applyFill="1" applyBorder="1" applyAlignment="1" applyProtection="1">
      <alignment horizontal="left" vertical="top" readingOrder="1"/>
    </xf>
    <xf numFmtId="177" fontId="7" fillId="7" borderId="40" xfId="16" applyNumberFormat="1" applyFont="1" applyFill="1" applyBorder="1" applyAlignment="1" applyProtection="1">
      <alignment horizontal="left" vertical="top" wrapText="1" readingOrder="1"/>
    </xf>
    <xf numFmtId="177" fontId="7" fillId="7" borderId="39" xfId="16" applyNumberFormat="1" applyFont="1" applyFill="1" applyBorder="1" applyAlignment="1" applyProtection="1">
      <alignment horizontal="left" vertical="top" wrapText="1" readingOrder="1"/>
    </xf>
    <xf numFmtId="0" fontId="0" fillId="0" borderId="4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" xfId="15" applyFont="1" applyBorder="1" applyAlignment="1" applyProtection="1">
      <alignment horizontal="center" vertical="center"/>
    </xf>
    <xf numFmtId="0" fontId="1" fillId="2" borderId="29" xfId="1" applyBorder="1" applyProtection="1">
      <alignment horizontal="center" vertical="center" wrapText="1" readingOrder="1"/>
    </xf>
    <xf numFmtId="0" fontId="1" fillId="2" borderId="30" xfId="1" applyBorder="1" applyProtection="1">
      <alignment horizontal="center" vertical="center" wrapText="1" readingOrder="1"/>
    </xf>
    <xf numFmtId="0" fontId="1" fillId="2" borderId="34" xfId="1" applyBorder="1" applyProtection="1">
      <alignment horizontal="center" vertical="center" wrapText="1" readingOrder="1"/>
    </xf>
    <xf numFmtId="44" fontId="0" fillId="0" borderId="1" xfId="15" applyFont="1" applyBorder="1" applyAlignment="1" applyProtection="1">
      <alignment horizontal="center" vertical="top"/>
    </xf>
    <xf numFmtId="177" fontId="0" fillId="0" borderId="1" xfId="16" applyNumberFormat="1" applyFont="1" applyBorder="1" applyAlignment="1" applyProtection="1">
      <alignment horizontal="center" vertical="top"/>
    </xf>
    <xf numFmtId="177" fontId="0" fillId="0" borderId="18" xfId="16" applyNumberFormat="1" applyFont="1" applyBorder="1" applyAlignment="1" applyProtection="1">
      <alignment horizontal="center" vertical="top"/>
    </xf>
    <xf numFmtId="176" fontId="4" fillId="0" borderId="15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14" xfId="15" applyNumberFormat="1" applyFont="1" applyBorder="1" applyAlignment="1" applyProtection="1">
      <alignment horizontal="left" vertical="top" wrapText="1" readingOrder="1"/>
      <protection locked="0"/>
    </xf>
    <xf numFmtId="177" fontId="15" fillId="0" borderId="15" xfId="16" applyNumberFormat="1" applyFont="1" applyBorder="1" applyAlignment="1" applyProtection="1">
      <alignment horizontal="left" vertical="top" wrapText="1" readingOrder="1"/>
    </xf>
    <xf numFmtId="177" fontId="15" fillId="0" borderId="14" xfId="16" applyNumberFormat="1" applyFont="1" applyBorder="1" applyAlignment="1" applyProtection="1">
      <alignment horizontal="left" vertical="top" wrapText="1" readingOrder="1"/>
    </xf>
    <xf numFmtId="176" fontId="4" fillId="0" borderId="47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48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91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92" xfId="15" applyNumberFormat="1" applyFont="1" applyBorder="1" applyAlignment="1" applyProtection="1">
      <alignment horizontal="left" vertical="top" wrapText="1" readingOrder="1"/>
      <protection locked="0"/>
    </xf>
    <xf numFmtId="0" fontId="7" fillId="7" borderId="94" xfId="4" applyNumberFormat="1" applyFont="1" applyFill="1" applyBorder="1" applyAlignment="1" applyProtection="1">
      <alignment horizontal="left" vertical="top" readingOrder="1"/>
    </xf>
    <xf numFmtId="0" fontId="7" fillId="7" borderId="95" xfId="4" applyNumberFormat="1" applyFont="1" applyFill="1" applyBorder="1" applyAlignment="1" applyProtection="1">
      <alignment horizontal="left" vertical="top" readingOrder="1"/>
    </xf>
    <xf numFmtId="0" fontId="7" fillId="7" borderId="96" xfId="4" applyNumberFormat="1" applyFont="1" applyFill="1" applyBorder="1" applyAlignment="1" applyProtection="1">
      <alignment horizontal="left" vertical="top" readingOrder="1"/>
    </xf>
    <xf numFmtId="177" fontId="16" fillId="7" borderId="40" xfId="16" applyNumberFormat="1" applyFont="1" applyFill="1" applyBorder="1" applyAlignment="1" applyProtection="1">
      <alignment horizontal="left" vertical="top" wrapText="1" readingOrder="1"/>
    </xf>
    <xf numFmtId="177" fontId="16" fillId="7" borderId="39" xfId="16" applyNumberFormat="1" applyFont="1" applyFill="1" applyBorder="1" applyAlignment="1" applyProtection="1">
      <alignment horizontal="left" vertical="top" wrapText="1" readingOrder="1"/>
    </xf>
    <xf numFmtId="176" fontId="4" fillId="0" borderId="52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53" xfId="15" applyNumberFormat="1" applyFont="1" applyBorder="1" applyAlignment="1" applyProtection="1">
      <alignment horizontal="left" vertical="top" wrapText="1" readingOrder="1"/>
      <protection locked="0"/>
    </xf>
    <xf numFmtId="0" fontId="0" fillId="8" borderId="36" xfId="0" applyFill="1" applyBorder="1" applyAlignment="1">
      <alignment horizontal="center" vertical="center" textRotation="90" wrapText="1"/>
    </xf>
    <xf numFmtId="0" fontId="0" fillId="8" borderId="43" xfId="0" applyFill="1" applyBorder="1" applyAlignment="1">
      <alignment horizontal="center" vertical="center" textRotation="90" wrapText="1"/>
    </xf>
    <xf numFmtId="0" fontId="0" fillId="8" borderId="37" xfId="0" applyFill="1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 wrapText="1"/>
      <protection locked="0"/>
    </xf>
    <xf numFmtId="176" fontId="4" fillId="0" borderId="50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51" xfId="15" applyNumberFormat="1" applyFont="1" applyBorder="1" applyAlignment="1" applyProtection="1">
      <alignment horizontal="left" vertical="top" wrapText="1" readingOrder="1"/>
      <protection locked="0"/>
    </xf>
    <xf numFmtId="0" fontId="0" fillId="8" borderId="44" xfId="0" applyFill="1" applyBorder="1" applyAlignment="1">
      <alignment horizontal="center" vertical="center" textRotation="90" wrapText="1"/>
    </xf>
    <xf numFmtId="177" fontId="0" fillId="0" borderId="46" xfId="16" applyNumberFormat="1" applyFont="1" applyBorder="1" applyAlignment="1" applyProtection="1">
      <alignment horizontal="center" vertical="top"/>
    </xf>
    <xf numFmtId="177" fontId="0" fillId="0" borderId="55" xfId="16" applyNumberFormat="1" applyFont="1" applyBorder="1" applyAlignment="1" applyProtection="1">
      <alignment horizontal="center" vertical="top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0" fillId="0" borderId="54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4" fontId="0" fillId="0" borderId="46" xfId="15" applyFont="1" applyBorder="1" applyAlignment="1" applyProtection="1">
      <alignment horizontal="center" vertical="center"/>
    </xf>
    <xf numFmtId="44" fontId="0" fillId="0" borderId="46" xfId="15" applyFont="1" applyBorder="1" applyAlignment="1" applyProtection="1">
      <alignment horizontal="center" vertical="top"/>
    </xf>
    <xf numFmtId="177" fontId="15" fillId="0" borderId="89" xfId="16" applyNumberFormat="1" applyFont="1" applyBorder="1" applyAlignment="1" applyProtection="1">
      <alignment horizontal="left" vertical="top" wrapText="1" readingOrder="1"/>
    </xf>
    <xf numFmtId="177" fontId="15" fillId="0" borderId="90" xfId="16" applyNumberFormat="1" applyFont="1" applyBorder="1" applyAlignment="1" applyProtection="1">
      <alignment horizontal="left" vertical="top" wrapText="1" readingOrder="1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179" fontId="18" fillId="0" borderId="0" xfId="0" applyNumberFormat="1" applyFont="1" applyFill="1" applyBorder="1" applyAlignment="1">
      <alignment horizontal="center" vertical="top" shrinkToFit="1"/>
    </xf>
    <xf numFmtId="167" fontId="14" fillId="0" borderId="60" xfId="0" applyNumberFormat="1" applyFont="1" applyBorder="1"/>
    <xf numFmtId="167" fontId="0" fillId="0" borderId="60" xfId="0" applyNumberFormat="1" applyBorder="1"/>
    <xf numFmtId="167" fontId="14" fillId="0" borderId="62" xfId="0" applyNumberFormat="1" applyFont="1" applyBorder="1" applyAlignment="1">
      <alignment horizontal="right"/>
    </xf>
    <xf numFmtId="167" fontId="0" fillId="0" borderId="63" xfId="0" applyNumberFormat="1" applyBorder="1"/>
    <xf numFmtId="167" fontId="14" fillId="0" borderId="59" xfId="0" applyNumberFormat="1" applyFont="1" applyBorder="1" applyAlignment="1">
      <alignment horizontal="left" vertical="top"/>
    </xf>
    <xf numFmtId="0" fontId="14" fillId="0" borderId="0" xfId="0" applyFont="1" applyBorder="1"/>
    <xf numFmtId="167" fontId="14" fillId="0" borderId="0" xfId="0" applyNumberFormat="1" applyFont="1" applyBorder="1" applyAlignment="1">
      <alignment horizontal="right"/>
    </xf>
    <xf numFmtId="167" fontId="14" fillId="0" borderId="0" xfId="0" applyNumberFormat="1" applyFont="1" applyBorder="1"/>
  </cellXfs>
  <cellStyles count="17">
    <cellStyle name="Comma" xfId="14" builtinId="3"/>
    <cellStyle name="Currency" xfId="15" builtinId="4"/>
    <cellStyle name="Normal" xfId="0" builtinId="0"/>
    <cellStyle name="Percent" xfId="16" builtinId="5"/>
    <cellStyle name="UM 2 Digit" xfId="7" xr:uid="{00000000-0005-0000-0000-000004000000}"/>
    <cellStyle name="UM 3 Digit" xfId="12" xr:uid="{00000000-0005-0000-0000-000005000000}"/>
    <cellStyle name="UM 4 Digit" xfId="13" xr:uid="{00000000-0005-0000-0000-000006000000}"/>
    <cellStyle name="UM Dates" xfId="6" xr:uid="{00000000-0005-0000-0000-000007000000}"/>
    <cellStyle name="UM Details" xfId="4" xr:uid="{00000000-0005-0000-0000-000008000000}"/>
    <cellStyle name="UM Financial" xfId="3" xr:uid="{00000000-0005-0000-0000-000009000000}"/>
    <cellStyle name="UM Header" xfId="1" xr:uid="{00000000-0005-0000-0000-00000A000000}"/>
    <cellStyle name="UM Millions" xfId="8" xr:uid="{00000000-0005-0000-0000-00000B000000}"/>
    <cellStyle name="UM Percent" xfId="9" xr:uid="{00000000-0005-0000-0000-00000C000000}"/>
    <cellStyle name="UM Row Green" xfId="11" xr:uid="{00000000-0005-0000-0000-00000D000000}"/>
    <cellStyle name="UM Row Orange" xfId="10" xr:uid="{00000000-0005-0000-0000-00000E000000}"/>
    <cellStyle name="UM Sub Header" xfId="2" xr:uid="{00000000-0005-0000-0000-00000F000000}"/>
    <cellStyle name="UM Title" xfId="5" xr:uid="{00000000-0005-0000-0000-000010000000}"/>
  </cellStyles>
  <dxfs count="26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6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0"/>
      </font>
      <fill>
        <patternFill>
          <bgColor rgb="FF365838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0"/>
      </font>
      <fill>
        <patternFill>
          <bgColor rgb="FF365838"/>
        </patternFill>
      </fill>
    </dxf>
  </dxfs>
  <tableStyles count="2" defaultTableStyle="TableStyleMedium2" defaultPivotStyle="PivotStyleLight16">
    <tableStyle name="UM Light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UM Standard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mruColors>
      <color rgb="FF0000FF"/>
      <color rgb="FF365838"/>
      <color rgb="FF4A7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3EEB-B243-4CC0-87AA-D2D9305F2134}">
  <dimension ref="A1:BF106"/>
  <sheetViews>
    <sheetView tabSelected="1" zoomScaleNormal="100" workbookViewId="0">
      <pane xSplit="15" ySplit="5" topLeftCell="P90" activePane="bottomRight" state="frozen"/>
      <selection pane="topRight" activeCell="P1" sqref="P1"/>
      <selection pane="bottomLeft" activeCell="A6" sqref="A6"/>
      <selection pane="bottomRight" activeCell="U28" sqref="U28"/>
    </sheetView>
  </sheetViews>
  <sheetFormatPr defaultRowHeight="15" x14ac:dyDescent="0.25"/>
  <cols>
    <col min="1" max="1" width="3.7109375" style="1" customWidth="1"/>
    <col min="2" max="2" width="12.85546875" style="1" customWidth="1"/>
    <col min="3" max="3" width="10.42578125" style="1" customWidth="1"/>
    <col min="4" max="4" width="4" style="1" customWidth="1"/>
    <col min="5" max="5" width="7.140625" style="1" customWidth="1"/>
    <col min="6" max="6" width="5.7109375" style="1" customWidth="1"/>
    <col min="7" max="7" width="9" style="1" customWidth="1"/>
    <col min="8" max="8" width="8.5703125" style="1" customWidth="1"/>
    <col min="9" max="9" width="12.42578125" style="1" customWidth="1"/>
    <col min="10" max="10" width="10.140625" style="1" customWidth="1"/>
    <col min="11" max="11" width="10.42578125" style="1" customWidth="1"/>
    <col min="12" max="12" width="4.85546875" style="1" customWidth="1"/>
    <col min="13" max="13" width="4.7109375" style="1" customWidth="1"/>
    <col min="14" max="14" width="10.5703125" style="1" customWidth="1"/>
    <col min="15" max="15" width="10.5703125" style="1" hidden="1" customWidth="1"/>
    <col min="16" max="16" width="18.140625" style="1" customWidth="1"/>
    <col min="17" max="17" width="11.5703125" bestFit="1" customWidth="1"/>
    <col min="18" max="18" width="4" customWidth="1"/>
    <col min="19" max="19" width="7.140625" customWidth="1"/>
    <col min="20" max="20" width="5.7109375" customWidth="1"/>
    <col min="21" max="21" width="9" customWidth="1"/>
    <col min="22" max="22" width="7.85546875" bestFit="1" customWidth="1"/>
    <col min="23" max="23" width="8.85546875" bestFit="1" customWidth="1"/>
    <col min="24" max="24" width="10.140625" customWidth="1"/>
    <col min="25" max="25" width="10.42578125" customWidth="1"/>
    <col min="26" max="27" width="4.5703125" customWidth="1"/>
    <col min="28" max="28" width="10.5703125" customWidth="1"/>
  </cols>
  <sheetData>
    <row r="1" spans="1:58" ht="24" x14ac:dyDescent="0.25">
      <c r="A1" s="117" t="s">
        <v>0</v>
      </c>
      <c r="B1" s="118"/>
      <c r="C1" s="3" t="s">
        <v>1</v>
      </c>
      <c r="D1" s="119" t="s">
        <v>2</v>
      </c>
      <c r="E1" s="120"/>
      <c r="F1" s="121" t="s">
        <v>3</v>
      </c>
      <c r="G1" s="122"/>
      <c r="H1" s="123"/>
      <c r="I1" s="4" t="s">
        <v>4</v>
      </c>
      <c r="J1" s="4" t="s">
        <v>5</v>
      </c>
      <c r="K1" s="4" t="s">
        <v>6</v>
      </c>
      <c r="L1" s="124" t="s">
        <v>7</v>
      </c>
      <c r="M1" s="125"/>
      <c r="N1" s="5" t="s">
        <v>8</v>
      </c>
      <c r="O1" s="55"/>
      <c r="P1" s="6" t="s">
        <v>0</v>
      </c>
      <c r="Q1" s="7" t="s">
        <v>1</v>
      </c>
      <c r="R1" s="126" t="s">
        <v>2</v>
      </c>
      <c r="S1" s="127"/>
      <c r="T1" s="128" t="s">
        <v>3</v>
      </c>
      <c r="U1" s="129"/>
      <c r="V1" s="130"/>
      <c r="W1" s="7" t="s">
        <v>4</v>
      </c>
      <c r="X1" s="7" t="s">
        <v>5</v>
      </c>
      <c r="Y1" s="7" t="s">
        <v>6</v>
      </c>
      <c r="Z1" s="128" t="s">
        <v>7</v>
      </c>
      <c r="AA1" s="130"/>
      <c r="AB1" s="8" t="s">
        <v>8</v>
      </c>
    </row>
    <row r="2" spans="1:58" ht="15.75" thickBot="1" x14ac:dyDescent="0.3">
      <c r="A2" s="131"/>
      <c r="B2" s="132"/>
      <c r="C2" s="71"/>
      <c r="D2" s="135"/>
      <c r="E2" s="136"/>
      <c r="F2" s="137"/>
      <c r="G2" s="138"/>
      <c r="H2" s="139"/>
      <c r="I2" s="72" t="e">
        <f>IF(D2="Bi-Weekly",VLOOKUP(F2,Data1!J:M,3,0),VLOOKUP(F2,Data1!A:C,2,0))</f>
        <v>#N/A</v>
      </c>
      <c r="J2" s="72" t="e">
        <f>IF(D2="Bi-Weekly",VLOOKUP(F2,Data1!J:M,4,0),VLOOKUP(F2,Data1!A:C,3,0))</f>
        <v>#N/A</v>
      </c>
      <c r="K2" s="73" t="e">
        <f>IF($D$2="9 Month", _xlfn.DAYS(J2, I2)+1, IF($D$2="Bi-Weekly", _xlfn.DAYS(J2,I2)+1, NETWORKDAYS(I2, J2)))</f>
        <v>#N/A</v>
      </c>
      <c r="L2" s="140" t="e">
        <f>IF(AND(D2="9/12 Month", OR(F2="May 1-15 2016",F2="August 16-31 2016")), C2/12/2/11*D3, IF(D2="Bi-Weekly",J3*D3*(H3/5),IF(D2="9 Month",IF(OR(K2=10,K2=11),C2/9/K2*D3/2,C2/9/K2*D3),C2/12/K2*D3)))</f>
        <v>#N/A</v>
      </c>
      <c r="M2" s="141"/>
      <c r="N2" s="74">
        <f>IF(AND(D2="9/12 Month", OR(F2="May 1-15 2016",F2="August 16-31 2016")), C2/12/2*D3, IF(D2="Bi-Weekly", L2*K2, IF(D2="9 Month", IF(OR(K2=10,K2=11),C2/9*D3/2,C2/9*D3), C2/12*D3)))</f>
        <v>0</v>
      </c>
      <c r="O2" s="56"/>
      <c r="P2" s="64">
        <f>A2</f>
        <v>0</v>
      </c>
      <c r="Q2" s="47">
        <f>C2</f>
        <v>0</v>
      </c>
      <c r="R2" s="142">
        <f>D2</f>
        <v>0</v>
      </c>
      <c r="S2" s="143"/>
      <c r="T2" s="144">
        <f>F2</f>
        <v>0</v>
      </c>
      <c r="U2" s="145"/>
      <c r="V2" s="146"/>
      <c r="W2" s="38" t="e">
        <f>I2</f>
        <v>#N/A</v>
      </c>
      <c r="X2" s="38" t="e">
        <f>J2</f>
        <v>#N/A</v>
      </c>
      <c r="Y2" s="9" t="e">
        <f>IF($D$2="9 Month", _xlfn.DAYS(J2, I2)+1, IF($D$2="Bi-Weekly", _xlfn.DAYS(J2,I2)+1, NETWORKDAYS(I2, J2)))</f>
        <v>#N/A</v>
      </c>
      <c r="Z2" s="147" t="e">
        <f>L2</f>
        <v>#N/A</v>
      </c>
      <c r="AA2" s="148"/>
      <c r="AB2" s="10">
        <f>N2</f>
        <v>0</v>
      </c>
      <c r="BB2" s="2"/>
      <c r="BE2" s="2"/>
      <c r="BF2" s="2"/>
    </row>
    <row r="3" spans="1:58" ht="27.75" customHeight="1" thickTop="1" thickBot="1" x14ac:dyDescent="0.3">
      <c r="A3" s="133"/>
      <c r="B3" s="134"/>
      <c r="C3" s="49" t="s">
        <v>26</v>
      </c>
      <c r="D3" s="149">
        <v>1</v>
      </c>
      <c r="E3" s="150"/>
      <c r="F3" s="151" t="s">
        <v>28</v>
      </c>
      <c r="G3" s="152"/>
      <c r="H3" s="43">
        <v>37.5</v>
      </c>
      <c r="I3" s="41" t="s">
        <v>27</v>
      </c>
      <c r="J3" s="44">
        <v>16</v>
      </c>
      <c r="K3" s="37" t="s">
        <v>9</v>
      </c>
      <c r="L3" s="153" t="s">
        <v>10</v>
      </c>
      <c r="M3" s="154"/>
      <c r="N3" s="66"/>
      <c r="O3" s="57"/>
      <c r="P3" s="65"/>
      <c r="Q3" s="48" t="str">
        <f>C3</f>
        <v>FTE Percentage:</v>
      </c>
      <c r="R3" s="155">
        <f>D3</f>
        <v>1</v>
      </c>
      <c r="S3" s="156"/>
      <c r="T3" s="151" t="str">
        <f>F3</f>
        <v xml:space="preserve">Number of Hours: </v>
      </c>
      <c r="U3" s="152"/>
      <c r="V3" s="50">
        <f>H3</f>
        <v>37.5</v>
      </c>
      <c r="W3" s="51" t="str">
        <f>I3</f>
        <v>Hourly Amount:</v>
      </c>
      <c r="X3" s="52">
        <f>J3</f>
        <v>16</v>
      </c>
      <c r="Y3" s="157" t="s">
        <v>9</v>
      </c>
      <c r="Z3" s="154"/>
      <c r="AA3" s="158" t="s">
        <v>10</v>
      </c>
      <c r="AB3" s="159"/>
      <c r="AR3" s="2"/>
      <c r="BB3" s="2"/>
      <c r="BD3" s="2"/>
      <c r="BE3" s="2"/>
      <c r="BF3" s="2"/>
    </row>
    <row r="4" spans="1:58" ht="15.75" thickBot="1" x14ac:dyDescent="0.3">
      <c r="A4" s="11"/>
      <c r="B4" s="12" t="s">
        <v>11</v>
      </c>
      <c r="C4" s="33" t="e">
        <f>IF(K6&lt;&gt;0,1,0)+IF(K11&lt;&gt;0,1,0)+IF(K16&lt;&gt;0,1,0)+IF(K21&lt;&gt;0,1,0)+IF(K26&lt;&gt;0,1,0)+IF(K31&lt;&gt;0,1,0)+IF(K36&lt;&gt;0,1,0)+IF(K41&lt;&gt;0,1,0)+IF(K46&lt;&gt;0,1,0)+IF(K51&lt;&gt;0,1,0)+IF(K56&lt;&gt;0,1,0)+IF(K61&lt;&gt;0,1,0)+IF(K66&lt;&gt;0,1,0)+IF(K71&lt;&gt;0,1,0)+IF(K76&lt;&gt;0,1,0)+IF(K81&lt;&gt;0,1,0)+IF(K86&lt;&gt;0,1,0)+IF(K91&lt;&gt;0,1,0)+IF(K96&lt;&gt;0,1,0)+IF(K101&lt;&gt;0,1,0)</f>
        <v>#N/A</v>
      </c>
      <c r="D4" s="34" t="s">
        <v>30</v>
      </c>
      <c r="E4" s="34"/>
      <c r="F4" s="35"/>
      <c r="G4" s="36"/>
      <c r="H4" s="36"/>
      <c r="I4" s="39"/>
      <c r="J4" s="40"/>
      <c r="K4" s="67" t="e">
        <f>SUM(K6,K11,K16,K21,K26,K31,K36,K41,K46,K51,K56,K61,K66,K71,K76,K81,K86,K91,K96,K101)</f>
        <v>#N/A</v>
      </c>
      <c r="L4" s="160" t="e">
        <f>SUM(L6,L11,L16,L21,L26,L31,L36,L41,L46,L51,L56,L61,L66,L71,L76,L81,L86,L91,L96,L101)</f>
        <v>#N/A</v>
      </c>
      <c r="M4" s="161"/>
      <c r="N4" s="68"/>
      <c r="O4" s="58"/>
      <c r="P4" s="32"/>
      <c r="Q4" s="33" t="e">
        <f>C4</f>
        <v>#N/A</v>
      </c>
      <c r="R4" s="34" t="s">
        <v>30</v>
      </c>
      <c r="S4" s="35"/>
      <c r="T4" s="35"/>
      <c r="U4" s="36"/>
      <c r="V4" s="39"/>
      <c r="W4" s="45"/>
      <c r="X4" s="46"/>
      <c r="Y4" s="162" t="e">
        <f>K4</f>
        <v>#N/A</v>
      </c>
      <c r="Z4" s="163"/>
      <c r="AA4" s="160" t="e">
        <f>L4</f>
        <v>#N/A</v>
      </c>
      <c r="AB4" s="164"/>
      <c r="AR4" s="2"/>
      <c r="BB4" s="2"/>
      <c r="BC4" s="2"/>
      <c r="BD4" s="2"/>
      <c r="BE4" s="2"/>
      <c r="BF4" s="2"/>
    </row>
    <row r="5" spans="1:58" ht="27" thickTop="1" thickBot="1" x14ac:dyDescent="0.3">
      <c r="A5" s="186" t="s">
        <v>37</v>
      </c>
      <c r="B5" s="187"/>
      <c r="C5" s="13" t="s">
        <v>38</v>
      </c>
      <c r="D5" s="13" t="s">
        <v>12</v>
      </c>
      <c r="E5" s="165" t="s">
        <v>13</v>
      </c>
      <c r="F5" s="166"/>
      <c r="G5" s="13" t="s">
        <v>4</v>
      </c>
      <c r="H5" s="13" t="s">
        <v>5</v>
      </c>
      <c r="I5" s="13" t="s">
        <v>14</v>
      </c>
      <c r="J5" s="13" t="s">
        <v>6</v>
      </c>
      <c r="K5" s="13" t="s">
        <v>15</v>
      </c>
      <c r="L5" s="167" t="s">
        <v>16</v>
      </c>
      <c r="M5" s="168"/>
      <c r="N5" s="14" t="s">
        <v>17</v>
      </c>
      <c r="O5" s="59"/>
      <c r="P5" s="188" t="s">
        <v>37</v>
      </c>
      <c r="Q5" s="168"/>
      <c r="R5" s="167" t="s">
        <v>38</v>
      </c>
      <c r="S5" s="168"/>
      <c r="T5" s="13" t="s">
        <v>12</v>
      </c>
      <c r="U5" s="165" t="s">
        <v>13</v>
      </c>
      <c r="V5" s="166"/>
      <c r="W5" s="165"/>
      <c r="X5" s="166"/>
      <c r="Y5" s="167" t="s">
        <v>15</v>
      </c>
      <c r="Z5" s="168"/>
      <c r="AA5" s="167" t="s">
        <v>16</v>
      </c>
      <c r="AB5" s="169"/>
      <c r="BB5" s="2"/>
      <c r="BE5" s="2"/>
      <c r="BF5" s="2"/>
    </row>
    <row r="6" spans="1:58" ht="15.75" customHeight="1" thickBot="1" x14ac:dyDescent="0.3">
      <c r="A6" s="170" t="s">
        <v>77</v>
      </c>
      <c r="B6" s="173"/>
      <c r="C6" s="176" t="s">
        <v>39</v>
      </c>
      <c r="D6" s="177"/>
      <c r="E6" s="177"/>
      <c r="F6" s="178"/>
      <c r="G6" s="15"/>
      <c r="H6" s="16"/>
      <c r="I6" s="17"/>
      <c r="J6" s="16"/>
      <c r="K6" s="18" t="e">
        <f>SUM(K7:K10)</f>
        <v>#N/A</v>
      </c>
      <c r="L6" s="179" t="e">
        <f>ROUND( K6/$N$2,5)</f>
        <v>#N/A</v>
      </c>
      <c r="M6" s="180"/>
      <c r="N6" s="19">
        <f>SUM(N7:N10)</f>
        <v>0</v>
      </c>
      <c r="O6" s="60"/>
      <c r="P6" s="181" t="str">
        <f>IF(ISBLANK(B6), "", B6)</f>
        <v/>
      </c>
      <c r="Q6" s="182"/>
      <c r="R6" s="183" t="str">
        <f>IF(ISBLANK(C7), "", C7)</f>
        <v/>
      </c>
      <c r="S6" s="184"/>
      <c r="T6" s="20" t="str">
        <f>IF(ISBLANK(D7), "", D7)</f>
        <v/>
      </c>
      <c r="U6" s="185" t="str">
        <f>IF(ISBLANK(E7), "", E7)</f>
        <v/>
      </c>
      <c r="V6" s="185"/>
      <c r="W6" s="185"/>
      <c r="X6" s="185"/>
      <c r="Y6" s="189" t="e">
        <f>IF(ISBLANK(K6), "", K6)</f>
        <v>#N/A</v>
      </c>
      <c r="Z6" s="189"/>
      <c r="AA6" s="190" t="e">
        <f>IF(ISBLANK(L6), "", L6)</f>
        <v>#N/A</v>
      </c>
      <c r="AB6" s="191"/>
      <c r="AR6" s="2"/>
      <c r="BB6" s="2"/>
      <c r="BD6" s="2"/>
      <c r="BE6" s="2"/>
      <c r="BF6" s="2"/>
    </row>
    <row r="7" spans="1:58" ht="15.75" thickTop="1" x14ac:dyDescent="0.25">
      <c r="A7" s="171"/>
      <c r="B7" s="174"/>
      <c r="E7" s="192"/>
      <c r="F7" s="193"/>
      <c r="G7" s="21"/>
      <c r="H7" s="21"/>
      <c r="I7" s="22"/>
      <c r="J7" s="75">
        <f>IF(AND(G7&lt;&gt;"",$D$2="9 Month"),_xlfn.DAYS(H7,G7)+1,IF(AND(G7&lt;&gt;"",$D$2="Bi-Weekly"),_xlfn.DAYS(H7,G7)+1,NETWORKDAYS(G7,H7)))</f>
        <v>0</v>
      </c>
      <c r="K7" s="76" t="e">
        <f>IF(E7&lt;&gt;0, IF(OR(D7="*", D7="CS",D7="C/S",D7="SC",D7="S/C"),($L$2-O7)*J7*I7*$D$3, O7*J7*I7*$D$3), $L$2*J7*I7*$D$3)</f>
        <v>#N/A</v>
      </c>
      <c r="L7" s="194" t="e">
        <f>K7/$N$2</f>
        <v>#N/A</v>
      </c>
      <c r="M7" s="195"/>
      <c r="N7" s="77">
        <f t="shared" ref="N7:N72" si="0">IF(AND(E7&lt;&gt;0,D7&lt;&gt;"*",D7&lt;&gt;"CS",D7&lt;&gt;"C/S",D7&lt;&gt;"SC",D7&lt;&gt;"S/C"),($L$2-O7)*I7*J7*$D$3,0)</f>
        <v>0</v>
      </c>
      <c r="O7" s="61" t="e">
        <f>IF($D$2="Bi-Weekly",$J$3*$D$3*($H$3/5),IF($D$2="9 Month",IF(OR($K$2=10,$K$2=11),(E7/12*9)/9/$K$2*$D$3/2,(E7/12*9)/9/$K$2*$D$3),E7/12/$K$2*$D$3))</f>
        <v>#N/A</v>
      </c>
      <c r="P7" s="181" t="str">
        <f>IF(ISBLANK(B11), "", B11)</f>
        <v/>
      </c>
      <c r="Q7" s="182"/>
      <c r="R7" s="183" t="str">
        <f>IF(ISBLANK(C12), "", C12)</f>
        <v/>
      </c>
      <c r="S7" s="184"/>
      <c r="T7" s="20" t="str">
        <f>IF(ISBLANK(D12), "", D12)</f>
        <v/>
      </c>
      <c r="U7" s="185" t="str">
        <f>IF(ISBLANK(E12), "", E12)</f>
        <v/>
      </c>
      <c r="V7" s="185"/>
      <c r="W7" s="185"/>
      <c r="X7" s="185"/>
      <c r="Y7" s="189" t="e">
        <f>IF(ISBLANK(K11), "", K11)</f>
        <v>#N/A</v>
      </c>
      <c r="Z7" s="189"/>
      <c r="AA7" s="190" t="e">
        <f>IF(ISBLANK(L11), "", L11)</f>
        <v>#N/A</v>
      </c>
      <c r="AB7" s="191"/>
      <c r="AD7" s="63"/>
    </row>
    <row r="8" spans="1:58" x14ac:dyDescent="0.25">
      <c r="A8" s="171"/>
      <c r="B8" s="174"/>
      <c r="E8" s="192"/>
      <c r="F8" s="193"/>
      <c r="G8" s="21"/>
      <c r="H8" s="21"/>
      <c r="I8" s="22"/>
      <c r="J8" s="75">
        <f>IF(AND(G8&lt;&gt;"",$D$2="9 Month"),_xlfn.DAYS(H8,G8)+1,IF(AND(G8&lt;&gt;"",$D$2="Bi-Weekly"),_xlfn.DAYS(H8,G8)+1,NETWORKDAYS(G8,H8)))</f>
        <v>0</v>
      </c>
      <c r="K8" s="76" t="e">
        <f>IF(E8&lt;&gt;0, IF(OR(D8="*", D8="CS",D8="C/S",D8="SC",D8="S/C"),($L$2-O8)*J8*I8*$D$3, O8*J8*I8*$D$3), $L$2*J8*I8*$D$3)</f>
        <v>#N/A</v>
      </c>
      <c r="L8" s="194" t="e">
        <f>K8/$N$2</f>
        <v>#N/A</v>
      </c>
      <c r="M8" s="195"/>
      <c r="N8" s="77">
        <f t="shared" si="0"/>
        <v>0</v>
      </c>
      <c r="O8" s="61" t="e">
        <f>IF($D$2="Bi-Weekly",$J$3*$D$3*($H$3/5),IF($D$2="9 Month",IF(OR($K$2=10,$K$2=11),(E8/12*9)/9/$K$2*$D$3/2,(E8/12*9)/9/$K$2*$D$3),E8/12/$K$2*$D$3))</f>
        <v>#N/A</v>
      </c>
      <c r="P8" s="181" t="str">
        <f>IF(ISBLANK(B16), "", B16)</f>
        <v/>
      </c>
      <c r="Q8" s="182"/>
      <c r="R8" s="183" t="str">
        <f>IF(ISBLANK(C17), "", C17)</f>
        <v/>
      </c>
      <c r="S8" s="184"/>
      <c r="T8" s="20" t="str">
        <f>IF(ISBLANK(D17), "", D17)</f>
        <v/>
      </c>
      <c r="U8" s="185" t="str">
        <f>IF(ISBLANK(E17), "", E17)</f>
        <v/>
      </c>
      <c r="V8" s="185"/>
      <c r="W8" s="185"/>
      <c r="X8" s="185"/>
      <c r="Y8" s="189" t="e">
        <f>IF(ISBLANK(K16), "", K16)</f>
        <v>#N/A</v>
      </c>
      <c r="Z8" s="189"/>
      <c r="AA8" s="190" t="e">
        <f>IF(ISBLANK(L16), "", L16)</f>
        <v>#N/A</v>
      </c>
      <c r="AB8" s="191"/>
    </row>
    <row r="9" spans="1:58" x14ac:dyDescent="0.25">
      <c r="A9" s="171"/>
      <c r="B9" s="174"/>
      <c r="E9" s="192"/>
      <c r="F9" s="193"/>
      <c r="G9" s="21"/>
      <c r="H9" s="21"/>
      <c r="I9" s="22"/>
      <c r="J9" s="75">
        <f>IF(AND(G9&lt;&gt;"",$D$2="9 Month"),_xlfn.DAYS(H9,G9)+1,IF(AND(G9&lt;&gt;"",$D$2="Bi-Weekly"),_xlfn.DAYS(H9,G9)+1,NETWORKDAYS(G9,H9)))</f>
        <v>0</v>
      </c>
      <c r="K9" s="76" t="e">
        <f>IF(E9&lt;&gt;0, IF(OR(D9="*", D9="CS",D9="C/S",D9="SC",D9="S/C"),($L$2-O9)*J9*I9*$D$3, O9*J9*I9*$D$3), $L$2*J9*I9*$D$3)</f>
        <v>#N/A</v>
      </c>
      <c r="L9" s="194" t="e">
        <f>K9/$N$2</f>
        <v>#N/A</v>
      </c>
      <c r="M9" s="195"/>
      <c r="N9" s="77">
        <f t="shared" si="0"/>
        <v>0</v>
      </c>
      <c r="O9" s="61" t="e">
        <f>IF($D$2="Bi-Weekly",$J$3*$D$3*($H$3/5),IF($D$2="9 Month",IF(OR($K$2=10,$K$2=11),(E9/12*9)/9/$K$2*$D$3/2,(E9/12*9)/9/$K$2*$D$3),E9/12/$K$2*$D$3))</f>
        <v>#N/A</v>
      </c>
      <c r="P9" s="181" t="str">
        <f>IF(ISBLANK(B21), "", B21)</f>
        <v/>
      </c>
      <c r="Q9" s="182"/>
      <c r="R9" s="183" t="str">
        <f>IF(ISBLANK(C22), "", C22)</f>
        <v/>
      </c>
      <c r="S9" s="184"/>
      <c r="T9" s="20" t="str">
        <f>IF(ISBLANK(D22), "", D22)</f>
        <v/>
      </c>
      <c r="U9" s="185" t="str">
        <f>IF(ISBLANK(E22), "", E22)</f>
        <v/>
      </c>
      <c r="V9" s="185"/>
      <c r="W9" s="185"/>
      <c r="X9" s="185"/>
      <c r="Y9" s="189" t="e">
        <f>IF(ISBLANK(K21), "", K21)</f>
        <v>#N/A</v>
      </c>
      <c r="Z9" s="189"/>
      <c r="AA9" s="190" t="e">
        <f>IF(ISBLANK(L21), "", L21)</f>
        <v>#N/A</v>
      </c>
      <c r="AB9" s="191"/>
    </row>
    <row r="10" spans="1:58" ht="15.75" thickBot="1" x14ac:dyDescent="0.3">
      <c r="A10" s="172"/>
      <c r="B10" s="175"/>
      <c r="C10" s="23"/>
      <c r="D10" s="23"/>
      <c r="E10" s="196"/>
      <c r="F10" s="197"/>
      <c r="G10" s="21"/>
      <c r="H10" s="21"/>
      <c r="I10" s="24"/>
      <c r="J10" s="75">
        <f>IF(AND(G10&lt;&gt;"",$D$2="9 Month"),_xlfn.DAYS(H10,G10)+1,IF(AND(G10&lt;&gt;"",$D$2="Bi-Weekly"),_xlfn.DAYS(H10,G10)+1,NETWORKDAYS(G10,H10)))</f>
        <v>0</v>
      </c>
      <c r="K10" s="76" t="e">
        <f>IF(E10&lt;&gt;0, IF(OR(D10="*", D10="CS",D10="C/S",D10="SC",D10="S/C"),($L$2-O10)*J10*I10*$D$3, O10*J10*I10*$D$3), $L$2*J10*I10*$D$3)</f>
        <v>#N/A</v>
      </c>
      <c r="L10" s="194" t="e">
        <f>K10/$N$2</f>
        <v>#N/A</v>
      </c>
      <c r="M10" s="195"/>
      <c r="N10" s="77">
        <f t="shared" si="0"/>
        <v>0</v>
      </c>
      <c r="O10" s="61" t="e">
        <f>IF($D$2="Bi-Weekly",$J$3*$D$3*($H$3/5),IF($D$2="9 Month",IF(OR($K$2=10,$K$2=11),(E10/12*9)/9/$K$2*$D$3/2,(E10/12*9)/9/$K$2*$D$3),E10/12/$K$2*$D$3))</f>
        <v>#N/A</v>
      </c>
      <c r="P10" s="181" t="str">
        <f>IF(ISBLANK(B26), "", B26)</f>
        <v/>
      </c>
      <c r="Q10" s="182"/>
      <c r="R10" s="183" t="str">
        <f>IF(ISBLANK(C27), "", C27)</f>
        <v/>
      </c>
      <c r="S10" s="184"/>
      <c r="T10" s="20" t="str">
        <f>IF(ISBLANK(D27), "", D27)</f>
        <v/>
      </c>
      <c r="U10" s="185" t="str">
        <f>IF(ISBLANK(E27), "", E27)</f>
        <v/>
      </c>
      <c r="V10" s="185"/>
      <c r="W10" s="185"/>
      <c r="X10" s="185"/>
      <c r="Y10" s="189" t="e">
        <f>IF(ISBLANK(K26), "", K26)</f>
        <v>#N/A</v>
      </c>
      <c r="Z10" s="189"/>
      <c r="AA10" s="190" t="e">
        <f>IF(ISBLANK(L26), "", L26)</f>
        <v>#N/A</v>
      </c>
      <c r="AB10" s="191"/>
    </row>
    <row r="11" spans="1:58" ht="15.75" thickBot="1" x14ac:dyDescent="0.3">
      <c r="A11" s="207" t="s">
        <v>76</v>
      </c>
      <c r="B11" s="209"/>
      <c r="C11" s="200" t="s">
        <v>40</v>
      </c>
      <c r="D11" s="201"/>
      <c r="E11" s="201"/>
      <c r="F11" s="202"/>
      <c r="G11" s="54"/>
      <c r="H11" s="16"/>
      <c r="I11" s="17"/>
      <c r="J11" s="78"/>
      <c r="K11" s="79" t="e">
        <f>SUM(K12:K15)</f>
        <v>#N/A</v>
      </c>
      <c r="L11" s="203" t="e">
        <f>ROUND( K11/$N$2,5)</f>
        <v>#N/A</v>
      </c>
      <c r="M11" s="204"/>
      <c r="N11" s="80">
        <f>SUM(N12:N15)</f>
        <v>0</v>
      </c>
      <c r="O11" s="62"/>
      <c r="P11" s="181" t="str">
        <f>IF(ISBLANK(B31), "", B31)</f>
        <v/>
      </c>
      <c r="Q11" s="182"/>
      <c r="R11" s="183" t="str">
        <f>IF(ISBLANK(C32), "", C32)</f>
        <v/>
      </c>
      <c r="S11" s="184"/>
      <c r="T11" s="20" t="str">
        <f>IF(ISBLANK(D32), "", D32)</f>
        <v/>
      </c>
      <c r="U11" s="185" t="str">
        <f>IF(ISBLANK(E32), "", E32)</f>
        <v/>
      </c>
      <c r="V11" s="185"/>
      <c r="W11" s="185"/>
      <c r="X11" s="185"/>
      <c r="Y11" s="189" t="e">
        <f>IF(ISBLANK(K31), "", K31)</f>
        <v>#N/A</v>
      </c>
      <c r="Z11" s="189"/>
      <c r="AA11" s="190" t="e">
        <f>IF(ISBLANK(L31), "", L31)</f>
        <v>#N/A</v>
      </c>
      <c r="AB11" s="191"/>
    </row>
    <row r="12" spans="1:58" ht="15.75" thickTop="1" x14ac:dyDescent="0.25">
      <c r="A12" s="208"/>
      <c r="B12" s="210"/>
      <c r="C12" s="25"/>
      <c r="D12" s="25"/>
      <c r="E12" s="198"/>
      <c r="F12" s="199"/>
      <c r="G12" s="21"/>
      <c r="H12" s="21"/>
      <c r="I12" s="26"/>
      <c r="J12" s="75">
        <f>IF(AND(G12&lt;&gt;"",$D$2="9 Month"),_xlfn.DAYS(H12,G12)+1,IF(AND(G12&lt;&gt;"",$D$2="Bi-Weekly"),_xlfn.DAYS(H12,G12)+1,NETWORKDAYS(G12,H12)))</f>
        <v>0</v>
      </c>
      <c r="K12" s="76" t="e">
        <f>IF(E12&lt;&gt;0, IF(OR(D12="*", D12="CS",D12="C/S",D12="SC",D12="S/C"),($L$2-O12)*J12*I12*$D$3, O12*J12*I12*$D$3), $L$2*J12*I12*$D$3)</f>
        <v>#N/A</v>
      </c>
      <c r="L12" s="194" t="e">
        <f>K12/$N$2</f>
        <v>#N/A</v>
      </c>
      <c r="M12" s="195"/>
      <c r="N12" s="77">
        <f t="shared" si="0"/>
        <v>0</v>
      </c>
      <c r="O12" s="61" t="e">
        <f>IF($D$2="Bi-Weekly",$J$3*$D$3*($H$3/5),IF($D$2="9 Month",IF(OR($K$2=10,$K$2=11),(E12/12*9)/9/$K$2*$D$3/2,(E12/12*9)/9/$K$2*$D$3),E12/12/$K$2*$D$3))</f>
        <v>#N/A</v>
      </c>
      <c r="P12" s="181" t="str">
        <f>IF(ISBLANK(B36), "", B36)</f>
        <v/>
      </c>
      <c r="Q12" s="182"/>
      <c r="R12" s="183" t="str">
        <f>IF(ISBLANK(C37), "", C37)</f>
        <v/>
      </c>
      <c r="S12" s="184"/>
      <c r="T12" s="20" t="str">
        <f>IF(ISBLANK(D37), "", D37)</f>
        <v/>
      </c>
      <c r="U12" s="185" t="str">
        <f>IF(ISBLANK(E37), "", E37)</f>
        <v/>
      </c>
      <c r="V12" s="185"/>
      <c r="W12" s="185"/>
      <c r="X12" s="185"/>
      <c r="Y12" s="189" t="e">
        <f>IF(ISBLANK(K36), "", K36)</f>
        <v>#N/A</v>
      </c>
      <c r="Z12" s="189"/>
      <c r="AA12" s="190" t="e">
        <f>IF(ISBLANK(L36), "", L36)</f>
        <v>#N/A</v>
      </c>
      <c r="AB12" s="191"/>
    </row>
    <row r="13" spans="1:58" x14ac:dyDescent="0.25">
      <c r="A13" s="208"/>
      <c r="B13" s="210"/>
      <c r="C13" s="25"/>
      <c r="D13" s="25"/>
      <c r="E13" s="198"/>
      <c r="F13" s="199"/>
      <c r="G13" s="21"/>
      <c r="H13" s="21"/>
      <c r="I13" s="26"/>
      <c r="J13" s="75">
        <f>IF(AND(G13&lt;&gt;"",$D$2="9 Month"),_xlfn.DAYS(H13,G13)+1,IF(AND(G13&lt;&gt;"",$D$2="Bi-Weekly"),_xlfn.DAYS(H13,G13)+1,NETWORKDAYS(G13,H13)))</f>
        <v>0</v>
      </c>
      <c r="K13" s="76" t="e">
        <f>IF(E13&lt;&gt;0, IF(OR(D13="*", D13="CS",D13="C/S",D13="SC",D13="S/C"),($L$2-O13)*J13*I13*$D$3, O13*J13*I13*$D$3), $L$2*J13*I13*$D$3)</f>
        <v>#N/A</v>
      </c>
      <c r="L13" s="194" t="e">
        <f>K13/$N$2</f>
        <v>#N/A</v>
      </c>
      <c r="M13" s="195"/>
      <c r="N13" s="77">
        <f t="shared" si="0"/>
        <v>0</v>
      </c>
      <c r="O13" s="61" t="e">
        <f>IF($D$2="Bi-Weekly",$J$3*$D$3*($H$3/5),IF($D$2="9 Month",IF(OR($K$2=10,$K$2=11),(E13/12*9)/9/$K$2*$D$3/2,(E13/12*9)/9/$K$2*$D$3),E13/12/$K$2*$D$3))</f>
        <v>#N/A</v>
      </c>
      <c r="P13" s="181" t="str">
        <f>IF(ISBLANK(B41), "", B41)</f>
        <v/>
      </c>
      <c r="Q13" s="182"/>
      <c r="R13" s="183" t="str">
        <f>IF(ISBLANK(C42), "", C42)</f>
        <v/>
      </c>
      <c r="S13" s="184"/>
      <c r="T13" s="20" t="str">
        <f>IF(ISBLANK(D42), "", D42)</f>
        <v/>
      </c>
      <c r="U13" s="185" t="str">
        <f>IF(ISBLANK(E42), "", E42)</f>
        <v/>
      </c>
      <c r="V13" s="185"/>
      <c r="W13" s="185"/>
      <c r="X13" s="185"/>
      <c r="Y13" s="189" t="e">
        <f>IF(ISBLANK(K41), "", K41)</f>
        <v>#N/A</v>
      </c>
      <c r="Z13" s="189"/>
      <c r="AA13" s="190" t="e">
        <f>IF(ISBLANK(L41), "", L41)</f>
        <v>#N/A</v>
      </c>
      <c r="AB13" s="191"/>
    </row>
    <row r="14" spans="1:58" x14ac:dyDescent="0.25">
      <c r="A14" s="208"/>
      <c r="B14" s="210"/>
      <c r="E14" s="192"/>
      <c r="F14" s="193"/>
      <c r="G14" s="21"/>
      <c r="H14" s="21"/>
      <c r="I14" s="22"/>
      <c r="J14" s="75">
        <f>IF(AND(G14&lt;&gt;"",$D$2="9 Month"),_xlfn.DAYS(H14,G14)+1,IF(AND(G14&lt;&gt;"",$D$2="Bi-Weekly"),_xlfn.DAYS(H14,G14)+1,NETWORKDAYS(G14,H14)))</f>
        <v>0</v>
      </c>
      <c r="K14" s="76" t="e">
        <f>IF(E14&lt;&gt;0, IF(OR(D14="*", D14="CS",D14="C/S",D14="SC",D14="S/C"),($L$2-O14)*J14*I14*$D$3, O14*J14*I14*$D$3), $L$2*J14*I14*$D$3)</f>
        <v>#N/A</v>
      </c>
      <c r="L14" s="194" t="e">
        <f>K14/$N$2</f>
        <v>#N/A</v>
      </c>
      <c r="M14" s="195"/>
      <c r="N14" s="77">
        <f t="shared" si="0"/>
        <v>0</v>
      </c>
      <c r="O14" s="61" t="e">
        <f>IF($D$2="Bi-Weekly",$J$3*$D$3*($H$3/5),IF($D$2="9 Month",IF(OR($K$2=10,$K$2=11),(E14/12*9)/9/$K$2*$D$3/2,(E14/12*9)/9/$K$2*$D$3),E14/12/$K$2*$D$3))</f>
        <v>#N/A</v>
      </c>
      <c r="P14" s="181" t="str">
        <f>IF(ISBLANK(B46), "", B46)</f>
        <v/>
      </c>
      <c r="Q14" s="182"/>
      <c r="R14" s="183" t="str">
        <f>IF(ISBLANK(C47), "", C47)</f>
        <v/>
      </c>
      <c r="S14" s="184"/>
      <c r="T14" s="20" t="str">
        <f>IF(ISBLANK(D47), "", D47)</f>
        <v/>
      </c>
      <c r="U14" s="185" t="str">
        <f>IF(ISBLANK(E47), "", E47)</f>
        <v/>
      </c>
      <c r="V14" s="185"/>
      <c r="W14" s="185"/>
      <c r="X14" s="185"/>
      <c r="Y14" s="189" t="e">
        <f>IF(ISBLANK(K46), "", K46)</f>
        <v>#N/A</v>
      </c>
      <c r="Z14" s="189"/>
      <c r="AA14" s="190" t="e">
        <f>IF(ISBLANK(L46), "", L46)</f>
        <v>#N/A</v>
      </c>
      <c r="AB14" s="191"/>
    </row>
    <row r="15" spans="1:58" ht="15.75" thickBot="1" x14ac:dyDescent="0.3">
      <c r="A15" s="208"/>
      <c r="B15" s="211"/>
      <c r="C15" s="27"/>
      <c r="D15" s="27"/>
      <c r="E15" s="205"/>
      <c r="F15" s="206"/>
      <c r="G15" s="21"/>
      <c r="H15" s="21"/>
      <c r="I15" s="28"/>
      <c r="J15" s="75">
        <f>IF(AND(G15&lt;&gt;"",$D$2="9 Month"),_xlfn.DAYS(H15,G15)+1,IF(AND(G15&lt;&gt;"",$D$2="Bi-Weekly"),_xlfn.DAYS(H15,G15)+1,NETWORKDAYS(G15,H15)))</f>
        <v>0</v>
      </c>
      <c r="K15" s="76" t="e">
        <f>IF(E15&lt;&gt;0, IF(OR(D15="*", D15="CS",D15="C/S",D15="SC",D15="S/C"),($L$2-O15)*J15*I15*$D$3, O15*J15*I15*$D$3), $L$2*J15*I15*$D$3)</f>
        <v>#N/A</v>
      </c>
      <c r="L15" s="194" t="e">
        <f>K15/$N$2</f>
        <v>#N/A</v>
      </c>
      <c r="M15" s="195"/>
      <c r="N15" s="77">
        <f t="shared" si="0"/>
        <v>0</v>
      </c>
      <c r="O15" s="61" t="e">
        <f>IF($D$2="Bi-Weekly",$J$3*$D$3*($H$3/5),IF($D$2="9 Month",IF(OR($K$2=10,$K$2=11),(E15/12*9)/9/$K$2*$D$3/2,(E15/12*9)/9/$K$2*$D$3),E15/12/$K$2*$D$3))</f>
        <v>#N/A</v>
      </c>
      <c r="P15" s="181" t="str">
        <f>IF(ISBLANK(B51), "", B51)</f>
        <v/>
      </c>
      <c r="Q15" s="182"/>
      <c r="R15" s="183" t="str">
        <f>IF(ISBLANK(C52), "", C52)</f>
        <v/>
      </c>
      <c r="S15" s="184"/>
      <c r="T15" s="20" t="str">
        <f>IF(ISBLANK(D52), "", D52)</f>
        <v/>
      </c>
      <c r="U15" s="185" t="str">
        <f>IF(ISBLANK(E52), "", E52)</f>
        <v/>
      </c>
      <c r="V15" s="185"/>
      <c r="W15" s="185"/>
      <c r="X15" s="185"/>
      <c r="Y15" s="189" t="e">
        <f>IF(ISBLANK(K51), "", K51)</f>
        <v>#N/A</v>
      </c>
      <c r="Z15" s="189"/>
      <c r="AA15" s="190" t="e">
        <f>IF(ISBLANK(L51), "", L51)</f>
        <v>#N/A</v>
      </c>
      <c r="AB15" s="191"/>
    </row>
    <row r="16" spans="1:58" ht="15.75" thickBot="1" x14ac:dyDescent="0.3">
      <c r="A16" s="170" t="s">
        <v>75</v>
      </c>
      <c r="B16" s="173"/>
      <c r="C16" s="176" t="s">
        <v>41</v>
      </c>
      <c r="D16" s="177"/>
      <c r="E16" s="177"/>
      <c r="F16" s="178"/>
      <c r="G16" s="15"/>
      <c r="H16" s="16"/>
      <c r="I16" s="17"/>
      <c r="J16" s="78"/>
      <c r="K16" s="79" t="e">
        <f>SUM(K17:K20)</f>
        <v>#N/A</v>
      </c>
      <c r="L16" s="203" t="e">
        <f>ROUND( K16/$N$2,5)</f>
        <v>#N/A</v>
      </c>
      <c r="M16" s="204"/>
      <c r="N16" s="81">
        <f>SUM(N17:N20)</f>
        <v>0</v>
      </c>
      <c r="O16" s="60"/>
      <c r="P16" s="181" t="str">
        <f>IF(ISBLANK(B56), "", B56)</f>
        <v/>
      </c>
      <c r="Q16" s="182"/>
      <c r="R16" s="183" t="str">
        <f>IF(ISBLANK(C57), "", C57)</f>
        <v/>
      </c>
      <c r="S16" s="184"/>
      <c r="T16" s="20" t="str">
        <f>IF(ISBLANK(D57), "", D57)</f>
        <v/>
      </c>
      <c r="U16" s="185" t="str">
        <f>IF(ISBLANK(E57), "", E57)</f>
        <v/>
      </c>
      <c r="V16" s="185"/>
      <c r="W16" s="185"/>
      <c r="X16" s="185"/>
      <c r="Y16" s="189" t="e">
        <f>IF(ISBLANK(K56), "", K56)</f>
        <v>#N/A</v>
      </c>
      <c r="Z16" s="189"/>
      <c r="AA16" s="190" t="e">
        <f>IF(ISBLANK(L56), "", L56)</f>
        <v>#N/A</v>
      </c>
      <c r="AB16" s="191"/>
    </row>
    <row r="17" spans="1:28" ht="15.75" thickTop="1" x14ac:dyDescent="0.25">
      <c r="A17" s="171"/>
      <c r="B17" s="174"/>
      <c r="D17" s="29"/>
      <c r="E17" s="212"/>
      <c r="F17" s="213"/>
      <c r="G17" s="21"/>
      <c r="H17" s="21"/>
      <c r="I17" s="22"/>
      <c r="J17" s="75">
        <f>IF(AND(G17&lt;&gt;"",$D$2="9 Month"),_xlfn.DAYS(H17,G17)+1,IF(AND(G17&lt;&gt;"",$D$2="Bi-Weekly"),_xlfn.DAYS(H17,G17)+1,NETWORKDAYS(G17,H17)))</f>
        <v>0</v>
      </c>
      <c r="K17" s="76" t="e">
        <f>IF(E17&lt;&gt;0, IF(OR(D17="*", D17="CS",D17="C/S",D17="SC",D17="S/C"),($L$2-O17)*J17*I17*$D$3, O17*J17*I17*$D$3), $L$2*J17*I17*$D$3)</f>
        <v>#N/A</v>
      </c>
      <c r="L17" s="194" t="e">
        <f>K17/$N$2</f>
        <v>#N/A</v>
      </c>
      <c r="M17" s="195"/>
      <c r="N17" s="77">
        <f t="shared" si="0"/>
        <v>0</v>
      </c>
      <c r="O17" s="61" t="e">
        <f>IF($D$2="Bi-Weekly",$J$3*$D$3*($H$3/5),IF($D$2="9 Month",IF(OR($K$2=10,$K$2=11),(E17/12*9)/9/$K$2*$D$3/2,(E17/12*9)/9/$K$2*$D$3),E17/12/$K$2*$D$3))</f>
        <v>#N/A</v>
      </c>
      <c r="P17" s="181" t="str">
        <f>IF(ISBLANK(B61), "", B61)</f>
        <v/>
      </c>
      <c r="Q17" s="182"/>
      <c r="R17" s="183" t="str">
        <f>IF(ISBLANK(C62), "", C62)</f>
        <v/>
      </c>
      <c r="S17" s="184"/>
      <c r="T17" s="20" t="str">
        <f>IF(ISBLANK(D62), "", D62)</f>
        <v/>
      </c>
      <c r="U17" s="185" t="str">
        <f>IF(ISBLANK(E62), "", E62)</f>
        <v/>
      </c>
      <c r="V17" s="185"/>
      <c r="W17" s="185"/>
      <c r="X17" s="185"/>
      <c r="Y17" s="189" t="e">
        <f>IF(ISBLANK(K61), "", K61)</f>
        <v>#N/A</v>
      </c>
      <c r="Z17" s="189"/>
      <c r="AA17" s="190" t="e">
        <f>IF(ISBLANK(L61), "", L61)</f>
        <v>#N/A</v>
      </c>
      <c r="AB17" s="191"/>
    </row>
    <row r="18" spans="1:28" x14ac:dyDescent="0.25">
      <c r="A18" s="171"/>
      <c r="B18" s="174"/>
      <c r="E18" s="192"/>
      <c r="F18" s="193"/>
      <c r="G18" s="21"/>
      <c r="H18" s="21"/>
      <c r="I18" s="22"/>
      <c r="J18" s="75">
        <f>IF(AND(G18&lt;&gt;"",$D$2="9 Month"),_xlfn.DAYS(H18,G18)+1,IF(AND(G18&lt;&gt;"",$D$2="Bi-Weekly"),_xlfn.DAYS(H18,G18)+1,NETWORKDAYS(G18,H18)))</f>
        <v>0</v>
      </c>
      <c r="K18" s="76" t="e">
        <f>IF(E18&lt;&gt;0, IF(OR(D18="*", D18="CS",D18="C/S",D18="SC",D18="S/C"),($L$2-O18)*J18*I18*$D$3, O18*J18*I18*$D$3), $L$2*J18*I18*$D$3)</f>
        <v>#N/A</v>
      </c>
      <c r="L18" s="194" t="e">
        <f>K18/$N$2</f>
        <v>#N/A</v>
      </c>
      <c r="M18" s="195"/>
      <c r="N18" s="77">
        <f t="shared" si="0"/>
        <v>0</v>
      </c>
      <c r="O18" s="61" t="e">
        <f>IF($D$2="Bi-Weekly",$J$3*$D$3*($H$3/5),IF($D$2="9 Month",IF(OR($K$2=10,$K$2=11),(E18/12*9)/9/$K$2*$D$3/2,(E18/12*9)/9/$K$2*$D$3),E18/12/$K$2*$D$3))</f>
        <v>#N/A</v>
      </c>
      <c r="P18" s="181" t="str">
        <f>IF(ISBLANK(B66), "", B66)</f>
        <v/>
      </c>
      <c r="Q18" s="182"/>
      <c r="R18" s="183" t="str">
        <f>IF(ISBLANK(C67), "", C67)</f>
        <v/>
      </c>
      <c r="S18" s="184"/>
      <c r="T18" s="20" t="str">
        <f>IF(ISBLANK(D67), "", D67)</f>
        <v/>
      </c>
      <c r="U18" s="185" t="str">
        <f>IF(ISBLANK(E67), "", E67)</f>
        <v/>
      </c>
      <c r="V18" s="185"/>
      <c r="W18" s="185"/>
      <c r="X18" s="185"/>
      <c r="Y18" s="189" t="e">
        <f>IF(ISBLANK(K66), "", K66)</f>
        <v>#N/A</v>
      </c>
      <c r="Z18" s="189"/>
      <c r="AA18" s="190" t="e">
        <f>IF(ISBLANK(L66), "", L66)</f>
        <v>#N/A</v>
      </c>
      <c r="AB18" s="191"/>
    </row>
    <row r="19" spans="1:28" x14ac:dyDescent="0.25">
      <c r="A19" s="171"/>
      <c r="B19" s="174"/>
      <c r="E19" s="192"/>
      <c r="F19" s="193"/>
      <c r="G19" s="21"/>
      <c r="H19" s="21"/>
      <c r="I19" s="22"/>
      <c r="J19" s="75">
        <f>IF(AND(G19&lt;&gt;"",$D$2="9 Month"),_xlfn.DAYS(H19,G19)+1,IF(AND(G19&lt;&gt;"",$D$2="Bi-Weekly"),_xlfn.DAYS(H19,G19)+1,NETWORKDAYS(G19,H19)))</f>
        <v>0</v>
      </c>
      <c r="K19" s="76" t="e">
        <f>IF(E19&lt;&gt;0, IF(OR(D19="*", D19="CS",D19="C/S",D19="SC",D19="S/C"),($L$2-O19)*J19*I19*$D$3, O19*J19*I19*$D$3), $L$2*J19*I19*$D$3)</f>
        <v>#N/A</v>
      </c>
      <c r="L19" s="194" t="e">
        <f>K19/$N$2</f>
        <v>#N/A</v>
      </c>
      <c r="M19" s="195"/>
      <c r="N19" s="77">
        <f t="shared" si="0"/>
        <v>0</v>
      </c>
      <c r="O19" s="61" t="e">
        <f>IF($D$2="Bi-Weekly",$J$3*$D$3*($H$3/5),IF($D$2="9 Month",IF(OR($K$2=10,$K$2=11),(E19/12*9)/9/$K$2*$D$3/2,(E19/12*9)/9/$K$2*$D$3),E19/12/$K$2*$D$3))</f>
        <v>#N/A</v>
      </c>
      <c r="P19" s="181" t="str">
        <f>IF(ISBLANK(B71), "", B71)</f>
        <v/>
      </c>
      <c r="Q19" s="182"/>
      <c r="R19" s="183" t="str">
        <f>IF(ISBLANK(C72), "", C72)</f>
        <v/>
      </c>
      <c r="S19" s="184"/>
      <c r="T19" s="20" t="str">
        <f>IF(ISBLANK(D72), "", D72)</f>
        <v/>
      </c>
      <c r="U19" s="185" t="str">
        <f>IF(ISBLANK(E72), "", E72)</f>
        <v/>
      </c>
      <c r="V19" s="185"/>
      <c r="W19" s="185"/>
      <c r="X19" s="185"/>
      <c r="Y19" s="189" t="e">
        <f>IF(ISBLANK(K71), "", K71)</f>
        <v>#N/A</v>
      </c>
      <c r="Z19" s="189"/>
      <c r="AA19" s="190" t="e">
        <f>IF(ISBLANK(L71), "", L71)</f>
        <v>#N/A</v>
      </c>
      <c r="AB19" s="191"/>
    </row>
    <row r="20" spans="1:28" ht="15.75" thickBot="1" x14ac:dyDescent="0.3">
      <c r="A20" s="172"/>
      <c r="B20" s="175"/>
      <c r="C20" s="23"/>
      <c r="D20" s="23"/>
      <c r="E20" s="196"/>
      <c r="F20" s="197"/>
      <c r="G20" s="21"/>
      <c r="H20" s="21"/>
      <c r="I20" s="24"/>
      <c r="J20" s="75">
        <f>IF(AND(G20&lt;&gt;"",$D$2="9 Month"),_xlfn.DAYS(H20,G20)+1,IF(AND(G20&lt;&gt;"",$D$2="Bi-Weekly"),_xlfn.DAYS(H20,G20)+1,NETWORKDAYS(G20,H20)))</f>
        <v>0</v>
      </c>
      <c r="K20" s="76" t="e">
        <f>IF(E20&lt;&gt;0, IF(OR(D20="*", D20="CS",D20="C/S",D20="SC",D20="S/C"),($L$2-O20)*J20*I20*$D$3, O20*J20*I20*$D$3), $L$2*J20*I20*$D$3)</f>
        <v>#N/A</v>
      </c>
      <c r="L20" s="194" t="e">
        <f>K20/$N$2</f>
        <v>#N/A</v>
      </c>
      <c r="M20" s="195"/>
      <c r="N20" s="77">
        <f t="shared" si="0"/>
        <v>0</v>
      </c>
      <c r="O20" s="61" t="e">
        <f>IF($D$2="Bi-Weekly",$J$3*$D$3*($H$3/5),IF($D$2="9 Month",IF(OR($K$2=10,$K$2=11),(E20/12*9)/9/$K$2*$D$3/2,(E20/12*9)/9/$K$2*$D$3),E20/12/$K$2*$D$3))</f>
        <v>#N/A</v>
      </c>
      <c r="P20" s="181" t="str">
        <f>IF(ISBLANK(B76), "", B76)</f>
        <v/>
      </c>
      <c r="Q20" s="182"/>
      <c r="R20" s="183" t="str">
        <f>IF(ISBLANK(C77), "", C77)</f>
        <v/>
      </c>
      <c r="S20" s="184"/>
      <c r="T20" s="20" t="str">
        <f>IF(ISBLANK(D77), "", D77)</f>
        <v/>
      </c>
      <c r="U20" s="185" t="str">
        <f>IF(ISBLANK(E77), "", E77)</f>
        <v/>
      </c>
      <c r="V20" s="185"/>
      <c r="W20" s="185"/>
      <c r="X20" s="185"/>
      <c r="Y20" s="189" t="e">
        <f>IF(ISBLANK(K76), "", K76)</f>
        <v>#N/A</v>
      </c>
      <c r="Z20" s="189"/>
      <c r="AA20" s="190" t="e">
        <f>IF(ISBLANK(L76), "", L76)</f>
        <v>#N/A</v>
      </c>
      <c r="AB20" s="191"/>
    </row>
    <row r="21" spans="1:28" ht="15.75" thickBot="1" x14ac:dyDescent="0.3">
      <c r="A21" s="207" t="s">
        <v>74</v>
      </c>
      <c r="B21" s="209"/>
      <c r="C21" s="176" t="s">
        <v>42</v>
      </c>
      <c r="D21" s="177"/>
      <c r="E21" s="177"/>
      <c r="F21" s="178"/>
      <c r="G21" s="15"/>
      <c r="H21" s="16"/>
      <c r="I21" s="17"/>
      <c r="J21" s="78"/>
      <c r="K21" s="79" t="e">
        <f>SUM(K22:K25)</f>
        <v>#N/A</v>
      </c>
      <c r="L21" s="203" t="e">
        <f>ROUND( K21/$N$2,5)</f>
        <v>#N/A</v>
      </c>
      <c r="M21" s="204"/>
      <c r="N21" s="81">
        <f>SUM(N22:N25)</f>
        <v>0</v>
      </c>
      <c r="O21" s="60"/>
      <c r="P21" s="181" t="str">
        <f>IF(ISBLANK(B81), "", B81)</f>
        <v/>
      </c>
      <c r="Q21" s="182"/>
      <c r="R21" s="183" t="str">
        <f>IF(ISBLANK(C82), "", C82)</f>
        <v/>
      </c>
      <c r="S21" s="184"/>
      <c r="T21" s="20" t="str">
        <f>IF(ISBLANK(D82), "", D82)</f>
        <v/>
      </c>
      <c r="U21" s="185" t="str">
        <f>IF(ISBLANK(E82), "", E82)</f>
        <v/>
      </c>
      <c r="V21" s="185"/>
      <c r="W21" s="185"/>
      <c r="X21" s="185"/>
      <c r="Y21" s="189" t="e">
        <f>IF(ISBLANK(K81), "", K81)</f>
        <v>#N/A</v>
      </c>
      <c r="Z21" s="189"/>
      <c r="AA21" s="190" t="e">
        <f>IF(ISBLANK(L81), "", L81)</f>
        <v>#N/A</v>
      </c>
      <c r="AB21" s="191"/>
    </row>
    <row r="22" spans="1:28" ht="15.75" thickTop="1" x14ac:dyDescent="0.25">
      <c r="A22" s="208"/>
      <c r="B22" s="210"/>
      <c r="E22" s="212"/>
      <c r="F22" s="213"/>
      <c r="G22" s="21"/>
      <c r="H22" s="21"/>
      <c r="I22" s="22"/>
      <c r="J22" s="75">
        <f>IF(AND(G22&lt;&gt;"",$D$2="9 Month"),_xlfn.DAYS(H22,G22)+1,IF(AND(G22&lt;&gt;"",$D$2="Bi-Weekly"),_xlfn.DAYS(H22,G22)+1,NETWORKDAYS(G22,H22)))</f>
        <v>0</v>
      </c>
      <c r="K22" s="76" t="e">
        <f>IF(E22&lt;&gt;0, IF(OR(D22="*", D22="CS",D22="C/S",D22="SC",D22="S/C"),($L$2-O22)*J22*I22*$D$3, O22*J22*I22*$D$3), $L$2*J22*I22*$D$3)</f>
        <v>#N/A</v>
      </c>
      <c r="L22" s="194" t="e">
        <f>K22/$N$2</f>
        <v>#N/A</v>
      </c>
      <c r="M22" s="195"/>
      <c r="N22" s="77">
        <f t="shared" si="0"/>
        <v>0</v>
      </c>
      <c r="O22" s="61" t="e">
        <f>IF($D$2="Bi-Weekly",$J$3*$D$3*($H$3/5),IF($D$2="9 Month",IF(OR($K$2=10,$K$2=11),(E22/12*9)/9/$K$2*$D$3/2,(E22/12*9)/9/$K$2*$D$3),E22/12/$K$2*$D$3))</f>
        <v>#N/A</v>
      </c>
      <c r="P22" s="181" t="str">
        <f>IF(ISBLANK(B86), "", B86)</f>
        <v/>
      </c>
      <c r="Q22" s="182"/>
      <c r="R22" s="183" t="str">
        <f>IF(ISBLANK(C87), "", C87)</f>
        <v/>
      </c>
      <c r="S22" s="184"/>
      <c r="T22" s="20" t="str">
        <f>IF(ISBLANK(D87), "", D87)</f>
        <v/>
      </c>
      <c r="U22" s="185" t="str">
        <f>IF(ISBLANK(E87), "", E87)</f>
        <v/>
      </c>
      <c r="V22" s="185"/>
      <c r="W22" s="185"/>
      <c r="X22" s="185"/>
      <c r="Y22" s="189" t="e">
        <f>IF(ISBLANK(K86), "", K86)</f>
        <v>#N/A</v>
      </c>
      <c r="Z22" s="189"/>
      <c r="AA22" s="190" t="e">
        <f>IF(ISBLANK(L86), "", L86)</f>
        <v>#N/A</v>
      </c>
      <c r="AB22" s="191"/>
    </row>
    <row r="23" spans="1:28" x14ac:dyDescent="0.25">
      <c r="A23" s="208"/>
      <c r="B23" s="210"/>
      <c r="E23" s="192"/>
      <c r="F23" s="193"/>
      <c r="G23" s="21"/>
      <c r="H23" s="21"/>
      <c r="I23" s="22"/>
      <c r="J23" s="75">
        <f>IF(AND(G23&lt;&gt;"",$D$2="9 Month"),_xlfn.DAYS(H23,G23)+1,IF(AND(G23&lt;&gt;"",$D$2="Bi-Weekly"),_xlfn.DAYS(H23,G23)+1,NETWORKDAYS(G23,H23)))</f>
        <v>0</v>
      </c>
      <c r="K23" s="76" t="e">
        <f>IF(E23&lt;&gt;0, IF(OR(D23="*", D23="CS",D23="C/S",D23="SC",D23="S/C"),($L$2-O23)*J23*I23*$D$3, O23*J23*I23*$D$3), $L$2*J23*I23*$D$3)</f>
        <v>#N/A</v>
      </c>
      <c r="L23" s="194" t="e">
        <f>K23/$N$2</f>
        <v>#N/A</v>
      </c>
      <c r="M23" s="195"/>
      <c r="N23" s="77">
        <f t="shared" si="0"/>
        <v>0</v>
      </c>
      <c r="O23" s="61" t="e">
        <f>IF($D$2="Bi-Weekly",$J$3*$D$3*($H$3/5),IF($D$2="9 Month",IF(OR($K$2=10,$K$2=11),(E23/12*9)/9/$K$2*$D$3/2,(E23/12*9)/9/$K$2*$D$3),E23/12/$K$2*$D$3))</f>
        <v>#N/A</v>
      </c>
      <c r="P23" s="181" t="str">
        <f>IF(ISBLANK(B91), "", B91)</f>
        <v/>
      </c>
      <c r="Q23" s="182"/>
      <c r="R23" s="183" t="str">
        <f>IF(ISBLANK(C92), "", C92)</f>
        <v/>
      </c>
      <c r="S23" s="184"/>
      <c r="T23" s="20" t="str">
        <f>IF(ISBLANK(D92), "", D92)</f>
        <v/>
      </c>
      <c r="U23" s="185" t="str">
        <f>IF(ISBLANK(E92), "", E92)</f>
        <v/>
      </c>
      <c r="V23" s="185"/>
      <c r="W23" s="185"/>
      <c r="X23" s="185"/>
      <c r="Y23" s="189" t="e">
        <f>IF(ISBLANK(K91), "", K91)</f>
        <v>#N/A</v>
      </c>
      <c r="Z23" s="189"/>
      <c r="AA23" s="190" t="e">
        <f>IF(ISBLANK(L91), "", L91)</f>
        <v>#N/A</v>
      </c>
      <c r="AB23" s="191"/>
    </row>
    <row r="24" spans="1:28" x14ac:dyDescent="0.25">
      <c r="A24" s="208"/>
      <c r="B24" s="210"/>
      <c r="E24" s="192"/>
      <c r="F24" s="193"/>
      <c r="G24" s="21"/>
      <c r="H24" s="21"/>
      <c r="I24" s="22"/>
      <c r="J24" s="75">
        <f>IF(AND(G24&lt;&gt;"",$D$2="9 Month"),_xlfn.DAYS(H24,G24)+1,IF(AND(G24&lt;&gt;"",$D$2="Bi-Weekly"),_xlfn.DAYS(H24,G24)+1,NETWORKDAYS(G24,H24)))</f>
        <v>0</v>
      </c>
      <c r="K24" s="76" t="e">
        <f>IF(E24&lt;&gt;0, IF(OR(D24="*", D24="CS",D24="C/S",D24="SC",D24="S/C"),($L$2-O24)*J24*I24*$D$3, O24*J24*I24*$D$3), $L$2*J24*I24*$D$3)</f>
        <v>#N/A</v>
      </c>
      <c r="L24" s="194" t="e">
        <f>K24/$N$2</f>
        <v>#N/A</v>
      </c>
      <c r="M24" s="195"/>
      <c r="N24" s="77">
        <f t="shared" si="0"/>
        <v>0</v>
      </c>
      <c r="O24" s="61" t="e">
        <f>IF($D$2="Bi-Weekly",$J$3*$D$3*($H$3/5),IF($D$2="9 Month",IF(OR($K$2=10,$K$2=11),(E24/12*9)/9/$K$2*$D$3/2,(E24/12*9)/9/$K$2*$D$3),E24/12/$K$2*$D$3))</f>
        <v>#N/A</v>
      </c>
      <c r="P24" s="181" t="str">
        <f>IF(ISBLANK(B96), "", B96)</f>
        <v/>
      </c>
      <c r="Q24" s="182"/>
      <c r="R24" s="183" t="str">
        <f>IF(ISBLANK(C97), "", C97)</f>
        <v/>
      </c>
      <c r="S24" s="184"/>
      <c r="T24" s="20" t="str">
        <f>IF(ISBLANK(D97), "", D97)</f>
        <v/>
      </c>
      <c r="U24" s="185" t="str">
        <f>IF(ISBLANK(E97), "", E97)</f>
        <v/>
      </c>
      <c r="V24" s="185"/>
      <c r="W24" s="185"/>
      <c r="X24" s="185"/>
      <c r="Y24" s="189" t="e">
        <f>IF(ISBLANK(K96), "", K96)</f>
        <v>#N/A</v>
      </c>
      <c r="Z24" s="189"/>
      <c r="AA24" s="190" t="e">
        <f>IF(ISBLANK(L96), "", L96)</f>
        <v>#N/A</v>
      </c>
      <c r="AB24" s="191"/>
    </row>
    <row r="25" spans="1:28" ht="15.75" thickBot="1" x14ac:dyDescent="0.3">
      <c r="A25" s="214"/>
      <c r="B25" s="211"/>
      <c r="C25" s="23"/>
      <c r="D25" s="23"/>
      <c r="E25" s="196"/>
      <c r="F25" s="197"/>
      <c r="G25" s="21"/>
      <c r="H25" s="21"/>
      <c r="I25" s="24"/>
      <c r="J25" s="75">
        <f>IF(AND(G25&lt;&gt;"",$D$2="9 Month"),_xlfn.DAYS(H25,G25)+1,IF(AND(G25&lt;&gt;"",$D$2="Bi-Weekly"),_xlfn.DAYS(H25,G25)+1,NETWORKDAYS(G25,H25)))</f>
        <v>0</v>
      </c>
      <c r="K25" s="76" t="e">
        <f>IF(E25&lt;&gt;0, IF(OR(D25="*", D25="CS",D25="C/S",D25="SC",D25="S/C"),($L$2-O25)*J25*I25*$D$3, O25*J25*I25*$D$3), $L$2*J25*I25*$D$3)</f>
        <v>#N/A</v>
      </c>
      <c r="L25" s="194" t="e">
        <f>K25/$N$2</f>
        <v>#N/A</v>
      </c>
      <c r="M25" s="195"/>
      <c r="N25" s="77">
        <f t="shared" si="0"/>
        <v>0</v>
      </c>
      <c r="O25" s="61" t="e">
        <f>IF($D$2="Bi-Weekly",$J$3*$D$3*($H$3/5),IF($D$2="9 Month",IF(OR($K$2=10,$K$2=11),(E25/12*9)/9/$K$2*$D$3/2,(E25/12*9)/9/$K$2*$D$3),E25/12/$K$2*$D$3))</f>
        <v>#N/A</v>
      </c>
      <c r="P25" s="220" t="str">
        <f>IF(ISBLANK(B101), "", B101)</f>
        <v/>
      </c>
      <c r="Q25" s="221"/>
      <c r="R25" s="222" t="str">
        <f>IF(ISBLANK(C102), "", C102)</f>
        <v/>
      </c>
      <c r="S25" s="223"/>
      <c r="T25" s="30" t="str">
        <f>IF(ISBLANK(D102), "", D102)</f>
        <v/>
      </c>
      <c r="U25" s="224" t="str">
        <f>IF(ISBLANK(E102), "", E102)</f>
        <v/>
      </c>
      <c r="V25" s="224"/>
      <c r="W25" s="224"/>
      <c r="X25" s="224"/>
      <c r="Y25" s="225" t="e">
        <f>IF(ISBLANK(K101), "", K101)</f>
        <v>#N/A</v>
      </c>
      <c r="Z25" s="225"/>
      <c r="AA25" s="215" t="e">
        <f>IF(ISBLANK(L101), "", L101)</f>
        <v>#N/A</v>
      </c>
      <c r="AB25" s="216"/>
    </row>
    <row r="26" spans="1:28" ht="15.75" thickBot="1" x14ac:dyDescent="0.3">
      <c r="A26" s="170" t="s">
        <v>73</v>
      </c>
      <c r="B26" s="173"/>
      <c r="C26" s="176" t="s">
        <v>78</v>
      </c>
      <c r="D26" s="177"/>
      <c r="E26" s="177"/>
      <c r="F26" s="178"/>
      <c r="G26" s="15"/>
      <c r="H26" s="16"/>
      <c r="I26" s="17"/>
      <c r="J26" s="78"/>
      <c r="K26" s="79" t="e">
        <f>SUM(K27:K30)</f>
        <v>#N/A</v>
      </c>
      <c r="L26" s="203" t="e">
        <f>ROUND( K26/$N$2,5)</f>
        <v>#N/A</v>
      </c>
      <c r="M26" s="204"/>
      <c r="N26" s="81">
        <f>SUM(N27:N30)</f>
        <v>0</v>
      </c>
      <c r="O26" s="60"/>
      <c r="P26"/>
    </row>
    <row r="27" spans="1:28" ht="15.75" thickTop="1" x14ac:dyDescent="0.25">
      <c r="A27" s="171"/>
      <c r="B27" s="174"/>
      <c r="E27" s="212"/>
      <c r="F27" s="213"/>
      <c r="G27" s="21"/>
      <c r="H27" s="21"/>
      <c r="I27" s="22"/>
      <c r="J27" s="75">
        <f>IF(AND(G27&lt;&gt;"",$D$2="9 Month"),_xlfn.DAYS(H27,G27)+1,IF(AND(G27&lt;&gt;"",$D$2="Bi-Weekly"),_xlfn.DAYS(H27,G27)+1,NETWORKDAYS(G27,H27)))</f>
        <v>0</v>
      </c>
      <c r="K27" s="76" t="e">
        <f>IF(E27&lt;&gt;0, IF(OR(D27="*", D27="CS",D27="C/S",D27="SC",D27="S/C"),($L$2-O27)*J27*I27*$D$3, O27*J27*I27*$D$3), $L$2*J27*I27*$D$3)</f>
        <v>#N/A</v>
      </c>
      <c r="L27" s="194" t="e">
        <f>K27/$N$2</f>
        <v>#N/A</v>
      </c>
      <c r="M27" s="195"/>
      <c r="N27" s="77">
        <f t="shared" si="0"/>
        <v>0</v>
      </c>
      <c r="O27" s="61" t="e">
        <f>IF($D$2="Bi-Weekly",$J$3*$D$3*($H$3/5),IF($D$2="9 Month",IF(OR($K$2=10,$K$2=11),(E27/12*9)/9/$K$2*$D$3/2,(E27/12*9)/9/$K$2*$D$3),E27/12/$K$2*$D$3))</f>
        <v>#N/A</v>
      </c>
      <c r="P27"/>
      <c r="Q27" s="42"/>
      <c r="Y27" s="217" t="e">
        <f>SUM(Y6:Z26)</f>
        <v>#N/A</v>
      </c>
      <c r="Z27" s="218"/>
      <c r="AA27" s="219" t="e">
        <f>SUM(AA6:AB26)</f>
        <v>#N/A</v>
      </c>
      <c r="AB27" s="218"/>
    </row>
    <row r="28" spans="1:28" x14ac:dyDescent="0.25">
      <c r="A28" s="171"/>
      <c r="B28" s="174"/>
      <c r="E28" s="192"/>
      <c r="F28" s="193"/>
      <c r="G28" s="21"/>
      <c r="H28" s="21"/>
      <c r="I28" s="22"/>
      <c r="J28" s="75">
        <f>IF(AND(G28&lt;&gt;"",$D$2="9 Month"),_xlfn.DAYS(H28,G28)+1,IF(AND(G28&lt;&gt;"",$D$2="Bi-Weekly"),_xlfn.DAYS(H28,G28)+1,NETWORKDAYS(G28,H28)))</f>
        <v>0</v>
      </c>
      <c r="K28" s="76" t="e">
        <f>IF(E28&lt;&gt;0, IF(OR(D28="*", D28="CS",D28="C/S",D28="SC",D28="S/C"),($L$2-O28)*J28*I28*$D$3, O28*J28*I28*$D$3), $L$2*J28*I28*$D$3)</f>
        <v>#N/A</v>
      </c>
      <c r="L28" s="194" t="e">
        <f>K28/$N$2</f>
        <v>#N/A</v>
      </c>
      <c r="M28" s="195"/>
      <c r="N28" s="77">
        <f t="shared" si="0"/>
        <v>0</v>
      </c>
      <c r="O28" s="61" t="e">
        <f>IF($D$2="Bi-Weekly",$J$3*$D$3*($H$3/5),IF($D$2="9 Month",IF(OR($K$2=10,$K$2=11),(E28/12*9)/9/$K$2*$D$3/2,(E28/12*9)/9/$K$2*$D$3),E28/12/$K$2*$D$3))</f>
        <v>#N/A</v>
      </c>
      <c r="P28"/>
    </row>
    <row r="29" spans="1:28" x14ac:dyDescent="0.25">
      <c r="A29" s="171"/>
      <c r="B29" s="174"/>
      <c r="E29" s="192"/>
      <c r="F29" s="193"/>
      <c r="G29" s="21"/>
      <c r="H29" s="21"/>
      <c r="I29" s="22"/>
      <c r="J29" s="75">
        <f>IF(AND(G29&lt;&gt;"",$D$2="9 Month"),_xlfn.DAYS(H29,G29)+1,IF(AND(G29&lt;&gt;"",$D$2="Bi-Weekly"),_xlfn.DAYS(H29,G29)+1,NETWORKDAYS(G29,H29)))</f>
        <v>0</v>
      </c>
      <c r="K29" s="76" t="e">
        <f>IF(E29&lt;&gt;0, IF(OR(D29="*", D29="CS",D29="C/S",D29="SC",D29="S/C"),($L$2-O29)*J29*I29*$D$3, O29*J29*I29*$D$3), $L$2*J29*I29*$D$3)</f>
        <v>#N/A</v>
      </c>
      <c r="L29" s="194" t="e">
        <f>K29/$N$2</f>
        <v>#N/A</v>
      </c>
      <c r="M29" s="195"/>
      <c r="N29" s="77">
        <f t="shared" si="0"/>
        <v>0</v>
      </c>
      <c r="O29" s="61" t="e">
        <f>IF($D$2="Bi-Weekly",$J$3*$D$3*($H$3/5),IF($D$2="9 Month",IF(OR($K$2=10,$K$2=11),(E29/12*9)/9/$K$2*$D$3/2,(E29/12*9)/9/$K$2*$D$3),E29/12/$K$2*$D$3))</f>
        <v>#N/A</v>
      </c>
      <c r="P29"/>
    </row>
    <row r="30" spans="1:28" ht="15.75" thickBot="1" x14ac:dyDescent="0.3">
      <c r="A30" s="172"/>
      <c r="B30" s="175"/>
      <c r="C30" s="23"/>
      <c r="D30" s="23"/>
      <c r="E30" s="196"/>
      <c r="F30" s="197"/>
      <c r="G30" s="21"/>
      <c r="H30" s="21"/>
      <c r="I30" s="24"/>
      <c r="J30" s="75">
        <f>IF(AND(G30&lt;&gt;"",$D$2="9 Month"),_xlfn.DAYS(H30,G30)+1,IF(AND(G30&lt;&gt;"",$D$2="Bi-Weekly"),_xlfn.DAYS(H30,G30)+1,NETWORKDAYS(G30,H30)))</f>
        <v>0</v>
      </c>
      <c r="K30" s="76" t="e">
        <f>IF(E30&lt;&gt;0, IF(OR(D30="*", D30="CS",D30="C/S",D30="SC",D30="S/C"),($L$2-O30)*J30*I30*$D$3, O30*J30*I30*$D$3), $L$2*J30*I30*$D$3)</f>
        <v>#N/A</v>
      </c>
      <c r="L30" s="194" t="e">
        <f>K30/$N$2</f>
        <v>#N/A</v>
      </c>
      <c r="M30" s="195"/>
      <c r="N30" s="77">
        <f t="shared" si="0"/>
        <v>0</v>
      </c>
      <c r="O30" s="61" t="e">
        <f>IF($D$2="Bi-Weekly",$J$3*$D$3*($H$3/5),IF($D$2="9 Month",IF(OR($K$2=10,$K$2=11),(E30/12*9)/9/$K$2*$D$3/2,(E30/12*9)/9/$K$2*$D$3),E30/12/$K$2*$D$3))</f>
        <v>#N/A</v>
      </c>
      <c r="P30"/>
      <c r="Q30" s="69"/>
    </row>
    <row r="31" spans="1:28" ht="15.75" thickBot="1" x14ac:dyDescent="0.3">
      <c r="A31" s="207" t="s">
        <v>72</v>
      </c>
      <c r="B31" s="209"/>
      <c r="C31" s="176" t="s">
        <v>43</v>
      </c>
      <c r="D31" s="177"/>
      <c r="E31" s="177"/>
      <c r="F31" s="178"/>
      <c r="G31" s="15"/>
      <c r="H31" s="16"/>
      <c r="I31" s="17"/>
      <c r="J31" s="78"/>
      <c r="K31" s="79" t="e">
        <f>SUM(K32:K35)</f>
        <v>#N/A</v>
      </c>
      <c r="L31" s="203" t="e">
        <f>ROUND( K31/$N$2,5)</f>
        <v>#N/A</v>
      </c>
      <c r="M31" s="204"/>
      <c r="N31" s="81">
        <f>SUM(N32:N35)</f>
        <v>0</v>
      </c>
      <c r="O31" s="60"/>
      <c r="P31"/>
      <c r="Q31" s="70"/>
      <c r="U31" s="31"/>
    </row>
    <row r="32" spans="1:28" ht="15.75" thickTop="1" x14ac:dyDescent="0.25">
      <c r="A32" s="208"/>
      <c r="B32" s="210"/>
      <c r="E32" s="212"/>
      <c r="F32" s="213"/>
      <c r="G32" s="21"/>
      <c r="H32" s="21"/>
      <c r="I32" s="22"/>
      <c r="J32" s="75">
        <f>IF(AND(G32&lt;&gt;"",$D$2="9 Month"),_xlfn.DAYS(H32,G32)+1,IF(AND(G32&lt;&gt;"",$D$2="Bi-Weekly"),_xlfn.DAYS(H32,G32)+1,NETWORKDAYS(G32,H32)))</f>
        <v>0</v>
      </c>
      <c r="K32" s="76" t="e">
        <f>IF(E32&lt;&gt;0, IF(OR(D32="*", D32="CS",D32="C/S",D32="SC",D32="S/C"),($L$2-O32)*J32*I32*$D$3, O32*J32*I32*$D$3), $L$2*J32*I32*$D$3)</f>
        <v>#N/A</v>
      </c>
      <c r="L32" s="194" t="e">
        <f>K32/$N$2</f>
        <v>#N/A</v>
      </c>
      <c r="M32" s="195"/>
      <c r="N32" s="77">
        <f t="shared" si="0"/>
        <v>0</v>
      </c>
      <c r="O32" s="61" t="e">
        <f>IF($D$2="Bi-Weekly",$J$3*$D$3*($H$3/5),IF($D$2="9 Month",IF(OR($K$2=10,$K$2=11),(E32/12*9)/9/$K$2*$D$3/2,(E32/12*9)/9/$K$2*$D$3),E32/12/$K$2*$D$3))</f>
        <v>#N/A</v>
      </c>
      <c r="P32"/>
      <c r="Q32" s="53"/>
    </row>
    <row r="33" spans="1:17" x14ac:dyDescent="0.25">
      <c r="A33" s="208"/>
      <c r="B33" s="210"/>
      <c r="E33" s="192"/>
      <c r="F33" s="193"/>
      <c r="G33" s="21"/>
      <c r="H33" s="21"/>
      <c r="I33" s="22"/>
      <c r="J33" s="75">
        <f>IF(AND(G33&lt;&gt;"",$D$2="9 Month"),_xlfn.DAYS(H33,G33)+1,IF(AND(G33&lt;&gt;"",$D$2="Bi-Weekly"),_xlfn.DAYS(H33,G33)+1,NETWORKDAYS(G33,H33)))</f>
        <v>0</v>
      </c>
      <c r="K33" s="76" t="e">
        <f>IF(E33&lt;&gt;0, IF(OR(D33="*", D33="CS",D33="C/S",D33="SC",D33="S/C"),($L$2-O33)*J33*I33*$D$3, O33*J33*I33*$D$3), $L$2*J33*I33*$D$3)</f>
        <v>#N/A</v>
      </c>
      <c r="L33" s="194" t="e">
        <f>K33/$N$2</f>
        <v>#N/A</v>
      </c>
      <c r="M33" s="195"/>
      <c r="N33" s="77">
        <f t="shared" si="0"/>
        <v>0</v>
      </c>
      <c r="O33" s="61" t="e">
        <f>IF($D$2="Bi-Weekly",$J$3*$D$3*($H$3/5),IF($D$2="9 Month",IF(OR($K$2=10,$K$2=11),(E33/12*9)/9/$K$2*$D$3/2,(E33/12*9)/9/$K$2*$D$3),E33/12/$K$2*$D$3))</f>
        <v>#N/A</v>
      </c>
      <c r="P33"/>
    </row>
    <row r="34" spans="1:17" x14ac:dyDescent="0.25">
      <c r="A34" s="208"/>
      <c r="B34" s="210"/>
      <c r="E34" s="192"/>
      <c r="F34" s="193"/>
      <c r="G34" s="21"/>
      <c r="H34" s="21"/>
      <c r="I34" s="22"/>
      <c r="J34" s="75">
        <f>IF(AND(G34&lt;&gt;"",$D$2="9 Month"),_xlfn.DAYS(H34,G34)+1,IF(AND(G34&lt;&gt;"",$D$2="Bi-Weekly"),_xlfn.DAYS(H34,G34)+1,NETWORKDAYS(G34,H34)))</f>
        <v>0</v>
      </c>
      <c r="K34" s="76" t="e">
        <f>IF(E34&lt;&gt;0, IF(OR(D34="*", D34="CS",D34="C/S",D34="SC",D34="S/C"),($L$2-O34)*J34*I34*$D$3, O34*J34*I34*$D$3), $L$2*J34*I34*$D$3)</f>
        <v>#N/A</v>
      </c>
      <c r="L34" s="194" t="e">
        <f>K34/$N$2</f>
        <v>#N/A</v>
      </c>
      <c r="M34" s="195"/>
      <c r="N34" s="77">
        <f t="shared" si="0"/>
        <v>0</v>
      </c>
      <c r="O34" s="61" t="e">
        <f>IF($D$2="Bi-Weekly",$J$3*$D$3*($H$3/5),IF($D$2="9 Month",IF(OR($K$2=10,$K$2=11),(E34/12*9)/9/$K$2*$D$3/2,(E34/12*9)/9/$K$2*$D$3),E34/12/$K$2*$D$3))</f>
        <v>#N/A</v>
      </c>
      <c r="P34"/>
      <c r="Q34" s="53"/>
    </row>
    <row r="35" spans="1:17" ht="15.75" thickBot="1" x14ac:dyDescent="0.3">
      <c r="A35" s="214"/>
      <c r="B35" s="211"/>
      <c r="C35" s="23"/>
      <c r="D35" s="23"/>
      <c r="E35" s="196"/>
      <c r="F35" s="197"/>
      <c r="G35" s="21"/>
      <c r="H35" s="21"/>
      <c r="I35" s="24"/>
      <c r="J35" s="75">
        <f>IF(AND(G35&lt;&gt;"",$D$2="9 Month"),_xlfn.DAYS(H35,G35)+1,IF(AND(G35&lt;&gt;"",$D$2="Bi-Weekly"),_xlfn.DAYS(H35,G35)+1,NETWORKDAYS(G35,H35)))</f>
        <v>0</v>
      </c>
      <c r="K35" s="76" t="e">
        <f>IF(E35&lt;&gt;0, IF(OR(D35="*", D35="CS",D35="C/S",D35="SC",D35="S/C"),($L$2-O35)*J35*I35*$D$3, O35*J35*I35*$D$3), $L$2*J35*I35*$D$3)</f>
        <v>#N/A</v>
      </c>
      <c r="L35" s="194" t="e">
        <f>K35/$N$2</f>
        <v>#N/A</v>
      </c>
      <c r="M35" s="195"/>
      <c r="N35" s="77">
        <f t="shared" si="0"/>
        <v>0</v>
      </c>
      <c r="O35" s="61" t="e">
        <f>IF($D$2="Bi-Weekly",$J$3*$D$3*($H$3/5),IF($D$2="9 Month",IF(OR($K$2=10,$K$2=11),(E35/12*9)/9/$K$2*$D$3/2,(E35/12*9)/9/$K$2*$D$3),E35/12/$K$2*$D$3))</f>
        <v>#N/A</v>
      </c>
      <c r="P35"/>
      <c r="Q35" s="53"/>
    </row>
    <row r="36" spans="1:17" ht="15.75" thickBot="1" x14ac:dyDescent="0.3">
      <c r="A36" s="170" t="s">
        <v>71</v>
      </c>
      <c r="B36" s="173"/>
      <c r="C36" s="176" t="s">
        <v>44</v>
      </c>
      <c r="D36" s="177"/>
      <c r="E36" s="177"/>
      <c r="F36" s="178"/>
      <c r="G36" s="15"/>
      <c r="H36" s="16"/>
      <c r="I36" s="17"/>
      <c r="J36" s="78"/>
      <c r="K36" s="79" t="e">
        <f>SUM(K37:K40)</f>
        <v>#N/A</v>
      </c>
      <c r="L36" s="203" t="e">
        <f>ROUND( K36/$N$2,5)</f>
        <v>#N/A</v>
      </c>
      <c r="M36" s="204"/>
      <c r="N36" s="81">
        <f>SUM(N37:N40)</f>
        <v>0</v>
      </c>
      <c r="O36" s="60"/>
      <c r="P36"/>
    </row>
    <row r="37" spans="1:17" ht="15.75" thickTop="1" x14ac:dyDescent="0.25">
      <c r="A37" s="171"/>
      <c r="B37" s="174"/>
      <c r="E37" s="212"/>
      <c r="F37" s="213"/>
      <c r="G37" s="21"/>
      <c r="H37" s="21"/>
      <c r="I37" s="22"/>
      <c r="J37" s="75">
        <f>IF(AND(G37&lt;&gt;"",$D$2="9 Month"),_xlfn.DAYS(H37,G37)+1,IF(AND(G37&lt;&gt;"",$D$2="Bi-Weekly"),_xlfn.DAYS(H37,G37)+1,NETWORKDAYS(G37,H37)))</f>
        <v>0</v>
      </c>
      <c r="K37" s="76" t="e">
        <f>IF(E37&lt;&gt;0, IF(OR(D37="*", D37="CS",D37="C/S",D37="SC",D37="S/C"),($L$2-O37)*J37*I37*$D$3, O37*J37*I37*$D$3), $L$2*J37*I37*$D$3)</f>
        <v>#N/A</v>
      </c>
      <c r="L37" s="194" t="e">
        <f>K37/$N$2</f>
        <v>#N/A</v>
      </c>
      <c r="M37" s="195"/>
      <c r="N37" s="77">
        <f t="shared" si="0"/>
        <v>0</v>
      </c>
      <c r="O37" s="61" t="e">
        <f>IF($D$2="Bi-Weekly",$J$3*$D$3*($H$3/5),IF($D$2="9 Month",IF(OR($K$2=10,$K$2=11),(E37/12*9)/9/$K$2*$D$3/2,(E37/12*9)/9/$K$2*$D$3),E37/12/$K$2*$D$3))</f>
        <v>#N/A</v>
      </c>
      <c r="P37"/>
    </row>
    <row r="38" spans="1:17" x14ac:dyDescent="0.25">
      <c r="A38" s="171"/>
      <c r="B38" s="174"/>
      <c r="E38" s="192"/>
      <c r="F38" s="193"/>
      <c r="G38" s="21"/>
      <c r="H38" s="21"/>
      <c r="I38" s="22"/>
      <c r="J38" s="75">
        <f>IF(AND(G38&lt;&gt;"",$D$2="9 Month"),_xlfn.DAYS(H38,G38)+1,IF(AND(G38&lt;&gt;"",$D$2="Bi-Weekly"),_xlfn.DAYS(H38,G38)+1,NETWORKDAYS(G38,H38)))</f>
        <v>0</v>
      </c>
      <c r="K38" s="76" t="e">
        <f>IF(E38&lt;&gt;0, IF(OR(D38="*", D38="CS",D38="C/S",D38="SC",D38="S/C"),($L$2-O38)*J38*I38*$D$3, O38*J38*I38*$D$3), $L$2*J38*I38*$D$3)</f>
        <v>#N/A</v>
      </c>
      <c r="L38" s="194" t="e">
        <f>K38/$N$2</f>
        <v>#N/A</v>
      </c>
      <c r="M38" s="195"/>
      <c r="N38" s="77">
        <f t="shared" si="0"/>
        <v>0</v>
      </c>
      <c r="O38" s="61" t="e">
        <f>IF($D$2="Bi-Weekly",$J$3*$D$3*($H$3/5),IF($D$2="9 Month",IF(OR($K$2=10,$K$2=11),(E38/12*9)/9/$K$2*$D$3/2,(E38/12*9)/9/$K$2*$D$3),E38/12/$K$2*$D$3))</f>
        <v>#N/A</v>
      </c>
      <c r="P38"/>
    </row>
    <row r="39" spans="1:17" x14ac:dyDescent="0.25">
      <c r="A39" s="171"/>
      <c r="B39" s="174"/>
      <c r="E39" s="192"/>
      <c r="F39" s="193"/>
      <c r="G39" s="21"/>
      <c r="H39" s="21"/>
      <c r="I39" s="22"/>
      <c r="J39" s="75">
        <f>IF(AND(G39&lt;&gt;"",$D$2="9 Month"),_xlfn.DAYS(H39,G39)+1,IF(AND(G39&lt;&gt;"",$D$2="Bi-Weekly"),_xlfn.DAYS(H39,G39)+1,NETWORKDAYS(G39,H39)))</f>
        <v>0</v>
      </c>
      <c r="K39" s="76" t="e">
        <f>IF(E39&lt;&gt;0, IF(OR(D39="*", D39="CS",D39="C/S",D39="SC",D39="S/C"),($L$2-O39)*J39*I39*$D$3, O39*J39*I39*$D$3), $L$2*J39*I39*$D$3)</f>
        <v>#N/A</v>
      </c>
      <c r="L39" s="194" t="e">
        <f>K39/$N$2</f>
        <v>#N/A</v>
      </c>
      <c r="M39" s="195"/>
      <c r="N39" s="77">
        <f t="shared" si="0"/>
        <v>0</v>
      </c>
      <c r="O39" s="61" t="e">
        <f>IF($D$2="Bi-Weekly",$J$3*$D$3*($H$3/5),IF($D$2="9 Month",IF(OR($K$2=10,$K$2=11),(E39/12*9)/9/$K$2*$D$3/2,(E39/12*9)/9/$K$2*$D$3),E39/12/$K$2*$D$3))</f>
        <v>#N/A</v>
      </c>
      <c r="P39"/>
    </row>
    <row r="40" spans="1:17" ht="15.75" thickBot="1" x14ac:dyDescent="0.3">
      <c r="A40" s="172"/>
      <c r="B40" s="175"/>
      <c r="C40" s="23"/>
      <c r="D40" s="23"/>
      <c r="E40" s="196"/>
      <c r="F40" s="197"/>
      <c r="G40" s="21"/>
      <c r="H40" s="21"/>
      <c r="I40" s="24"/>
      <c r="J40" s="75">
        <f>IF(AND(G40&lt;&gt;"",$D$2="9 Month"),_xlfn.DAYS(H40,G40)+1,IF(AND(G40&lt;&gt;"",$D$2="Bi-Weekly"),_xlfn.DAYS(H40,G40)+1,NETWORKDAYS(G40,H40)))</f>
        <v>0</v>
      </c>
      <c r="K40" s="76" t="e">
        <f>IF(E40&lt;&gt;0, IF(OR(D40="*", D40="CS",D40="C/S",D40="SC",D40="S/C"),($L$2-O40)*J40*I40*$D$3, O40*J40*I40*$D$3), $L$2*J40*I40*$D$3)</f>
        <v>#N/A</v>
      </c>
      <c r="L40" s="194" t="e">
        <f>K40/$N$2</f>
        <v>#N/A</v>
      </c>
      <c r="M40" s="195"/>
      <c r="N40" s="77">
        <f t="shared" si="0"/>
        <v>0</v>
      </c>
      <c r="O40" s="61" t="e">
        <f>IF($D$2="Bi-Weekly",$J$3*$D$3*($H$3/5),IF($D$2="9 Month",IF(OR($K$2=10,$K$2=11),(E40/12*9)/9/$K$2*$D$3/2,(E40/12*9)/9/$K$2*$D$3),E40/12/$K$2*$D$3))</f>
        <v>#N/A</v>
      </c>
      <c r="P40"/>
    </row>
    <row r="41" spans="1:17" ht="15.75" thickBot="1" x14ac:dyDescent="0.3">
      <c r="A41" s="207" t="s">
        <v>70</v>
      </c>
      <c r="B41" s="209"/>
      <c r="C41" s="176" t="s">
        <v>45</v>
      </c>
      <c r="D41" s="177"/>
      <c r="E41" s="177"/>
      <c r="F41" s="178"/>
      <c r="G41" s="15"/>
      <c r="H41" s="16"/>
      <c r="I41" s="17"/>
      <c r="J41" s="78"/>
      <c r="K41" s="79" t="e">
        <f>SUM(K42:K45)</f>
        <v>#N/A</v>
      </c>
      <c r="L41" s="203" t="e">
        <f>ROUND( K41/$N$2,5)</f>
        <v>#N/A</v>
      </c>
      <c r="M41" s="204"/>
      <c r="N41" s="81">
        <f>SUM(N42:N45)</f>
        <v>0</v>
      </c>
      <c r="O41" s="60"/>
      <c r="P41"/>
    </row>
    <row r="42" spans="1:17" ht="15.75" thickTop="1" x14ac:dyDescent="0.25">
      <c r="A42" s="208"/>
      <c r="B42" s="210"/>
      <c r="E42" s="212"/>
      <c r="F42" s="213"/>
      <c r="G42" s="21"/>
      <c r="H42" s="21"/>
      <c r="I42" s="22"/>
      <c r="J42" s="75">
        <f>IF(AND(G42&lt;&gt;"",$D$2="9 Month"),_xlfn.DAYS(H42,G42)+1,IF(AND(G42&lt;&gt;"",$D$2="Bi-Weekly"),_xlfn.DAYS(H42,G42)+1,NETWORKDAYS(G42,H42)))</f>
        <v>0</v>
      </c>
      <c r="K42" s="76" t="e">
        <f>IF(E42&lt;&gt;0, IF(OR(D42="*", D42="CS",D42="C/S",D42="SC",D42="S/C"),($L$2-O42)*J42*I42*$D$3, O42*J42*I42*$D$3), $L$2*J42*I42*$D$3)</f>
        <v>#N/A</v>
      </c>
      <c r="L42" s="194" t="e">
        <f>K42/$N$2</f>
        <v>#N/A</v>
      </c>
      <c r="M42" s="195"/>
      <c r="N42" s="77">
        <f t="shared" si="0"/>
        <v>0</v>
      </c>
      <c r="O42" s="61" t="e">
        <f>IF($D$2="Bi-Weekly",$J$3*$D$3*($H$3/5),IF($D$2="9 Month",IF(OR($K$2=10,$K$2=11),(E42/12*9)/9/$K$2*$D$3/2,(E42/12*9)/9/$K$2*$D$3),E42/12/$K$2*$D$3))</f>
        <v>#N/A</v>
      </c>
      <c r="P42"/>
    </row>
    <row r="43" spans="1:17" x14ac:dyDescent="0.25">
      <c r="A43" s="208"/>
      <c r="B43" s="210"/>
      <c r="E43" s="192"/>
      <c r="F43" s="193"/>
      <c r="G43" s="21"/>
      <c r="H43" s="21"/>
      <c r="I43" s="22"/>
      <c r="J43" s="75">
        <f>IF(AND(G43&lt;&gt;"",$D$2="9 Month"),_xlfn.DAYS(H43,G43)+1,IF(AND(G43&lt;&gt;"",$D$2="Bi-Weekly"),_xlfn.DAYS(H43,G43)+1,NETWORKDAYS(G43,H43)))</f>
        <v>0</v>
      </c>
      <c r="K43" s="76" t="e">
        <f>IF(E43&lt;&gt;0, IF(OR(D43="*", D43="CS",D43="C/S",D43="SC",D43="S/C"),($L$2-O43)*J43*I43*$D$3, O43*J43*I43*$D$3), $L$2*J43*I43*$D$3)</f>
        <v>#N/A</v>
      </c>
      <c r="L43" s="194" t="e">
        <f>K43/$N$2</f>
        <v>#N/A</v>
      </c>
      <c r="M43" s="195"/>
      <c r="N43" s="77">
        <f t="shared" si="0"/>
        <v>0</v>
      </c>
      <c r="O43" s="61" t="e">
        <f>IF($D$2="Bi-Weekly",$J$3*$D$3*($H$3/5),IF($D$2="9 Month",IF(OR($K$2=10,$K$2=11),(E43/12*9)/9/$K$2*$D$3/2,(E43/12*9)/9/$K$2*$D$3),E43/12/$K$2*$D$3))</f>
        <v>#N/A</v>
      </c>
      <c r="P43"/>
    </row>
    <row r="44" spans="1:17" x14ac:dyDescent="0.25">
      <c r="A44" s="208"/>
      <c r="B44" s="210"/>
      <c r="E44" s="192"/>
      <c r="F44" s="193"/>
      <c r="G44" s="21"/>
      <c r="H44" s="21"/>
      <c r="I44" s="22"/>
      <c r="J44" s="75">
        <f>IF(AND(G44&lt;&gt;"",$D$2="9 Month"),_xlfn.DAYS(H44,G44)+1,IF(AND(G44&lt;&gt;"",$D$2="Bi-Weekly"),_xlfn.DAYS(H44,G44)+1,NETWORKDAYS(G44,H44)))</f>
        <v>0</v>
      </c>
      <c r="K44" s="76" t="e">
        <f>IF(E44&lt;&gt;0, IF(OR(D44="*", D44="CS",D44="C/S",D44="SC",D44="S/C"),($L$2-O44)*J44*I44*$D$3, O44*J44*I44*$D$3), $L$2*J44*I44*$D$3)</f>
        <v>#N/A</v>
      </c>
      <c r="L44" s="194" t="e">
        <f>K44/$N$2</f>
        <v>#N/A</v>
      </c>
      <c r="M44" s="195"/>
      <c r="N44" s="77">
        <f t="shared" si="0"/>
        <v>0</v>
      </c>
      <c r="O44" s="61" t="e">
        <f>IF($D$2="Bi-Weekly",$J$3*$D$3*($H$3/5),IF($D$2="9 Month",IF(OR($K$2=10,$K$2=11),(E44/12*9)/9/$K$2*$D$3/2,(E44/12*9)/9/$K$2*$D$3),E44/12/$K$2*$D$3))</f>
        <v>#N/A</v>
      </c>
      <c r="P44"/>
    </row>
    <row r="45" spans="1:17" ht="15.75" thickBot="1" x14ac:dyDescent="0.3">
      <c r="A45" s="214"/>
      <c r="B45" s="211"/>
      <c r="C45" s="23"/>
      <c r="D45" s="23"/>
      <c r="E45" s="196"/>
      <c r="F45" s="197"/>
      <c r="G45" s="23"/>
      <c r="H45" s="23"/>
      <c r="I45" s="24"/>
      <c r="J45" s="75">
        <f>IF(AND(G45&lt;&gt;"",$D$2="9 Month"),_xlfn.DAYS(H45,G45)+1,IF(AND(G45&lt;&gt;"",$D$2="Bi-Weekly"),_xlfn.DAYS(H45,G45)+1,NETWORKDAYS(G45,H45)))</f>
        <v>0</v>
      </c>
      <c r="K45" s="76" t="e">
        <f>IF(E45&lt;&gt;0, IF(OR(D45="*", D45="CS",D45="C/S",D45="SC",D45="S/C"),($L$2-O45)*J45*I45*$D$3, O45*J45*I45*$D$3), $L$2*J45*I45*$D$3)</f>
        <v>#N/A</v>
      </c>
      <c r="L45" s="194" t="e">
        <f>K45/$N$2</f>
        <v>#N/A</v>
      </c>
      <c r="M45" s="195"/>
      <c r="N45" s="77">
        <f t="shared" si="0"/>
        <v>0</v>
      </c>
      <c r="O45" s="61" t="e">
        <f>IF($D$2="Bi-Weekly",$J$3*$D$3*($H$3/5),IF($D$2="9 Month",IF(OR($K$2=10,$K$2=11),(E45/12*9)/9/$K$2*$D$3/2,(E45/12*9)/9/$K$2*$D$3),E45/12/$K$2*$D$3))</f>
        <v>#N/A</v>
      </c>
      <c r="P45"/>
    </row>
    <row r="46" spans="1:17" ht="15.75" thickBot="1" x14ac:dyDescent="0.3">
      <c r="A46" s="170" t="s">
        <v>69</v>
      </c>
      <c r="B46" s="173"/>
      <c r="C46" s="176" t="s">
        <v>46</v>
      </c>
      <c r="D46" s="177"/>
      <c r="E46" s="177"/>
      <c r="F46" s="178"/>
      <c r="G46" s="15"/>
      <c r="H46" s="16"/>
      <c r="I46" s="17"/>
      <c r="J46" s="78"/>
      <c r="K46" s="79" t="e">
        <f>SUM(K47:K50)</f>
        <v>#N/A</v>
      </c>
      <c r="L46" s="203" t="e">
        <f>ROUND( K46/$N$2,5)</f>
        <v>#N/A</v>
      </c>
      <c r="M46" s="204"/>
      <c r="N46" s="81">
        <f>SUM(N47:N50)</f>
        <v>0</v>
      </c>
      <c r="O46" s="60"/>
      <c r="P46"/>
    </row>
    <row r="47" spans="1:17" ht="15.75" thickTop="1" x14ac:dyDescent="0.25">
      <c r="A47" s="171"/>
      <c r="B47" s="174"/>
      <c r="E47" s="212"/>
      <c r="F47" s="213"/>
      <c r="G47" s="21"/>
      <c r="H47" s="21"/>
      <c r="I47" s="22"/>
      <c r="J47" s="75">
        <f>IF(AND(G47&lt;&gt;"",$D$2="9 Month"),_xlfn.DAYS(H47,G47)+1,IF(AND(G47&lt;&gt;"",$D$2="Bi-Weekly"),_xlfn.DAYS(H47,G47)+1,NETWORKDAYS(G47,H47)))</f>
        <v>0</v>
      </c>
      <c r="K47" s="76" t="e">
        <f>IF(E47&lt;&gt;0, IF(OR(D47="*", D47="CS",D47="C/S",D47="SC",D47="S/C"),($L$2-O47)*J47*I47*$D$3, O47*J47*I47*$D$3), $L$2*J47*I47*$D$3)</f>
        <v>#N/A</v>
      </c>
      <c r="L47" s="194" t="e">
        <f>K47/$N$2</f>
        <v>#N/A</v>
      </c>
      <c r="M47" s="195"/>
      <c r="N47" s="77">
        <f t="shared" si="0"/>
        <v>0</v>
      </c>
      <c r="O47" s="61" t="e">
        <f>IF($D$2="Bi-Weekly",$J$3*$D$3*($H$3/5),IF($D$2="9 Month",IF(OR($K$2=10,$K$2=11),(E47/12*9)/9/$K$2*$D$3/2,(E47/12*9)/9/$K$2*$D$3),E47/12/$K$2*$D$3))</f>
        <v>#N/A</v>
      </c>
      <c r="P47"/>
    </row>
    <row r="48" spans="1:17" x14ac:dyDescent="0.25">
      <c r="A48" s="171"/>
      <c r="B48" s="174"/>
      <c r="E48" s="192"/>
      <c r="F48" s="193"/>
      <c r="G48" s="21"/>
      <c r="H48" s="21"/>
      <c r="I48" s="22"/>
      <c r="J48" s="75">
        <f>IF(AND(G48&lt;&gt;"",$D$2="9 Month"),_xlfn.DAYS(H48,G48)+1,IF(AND(G48&lt;&gt;"",$D$2="Bi-Weekly"),_xlfn.DAYS(H48,G48)+1,NETWORKDAYS(G48,H48)))</f>
        <v>0</v>
      </c>
      <c r="K48" s="76" t="e">
        <f>IF(E48&lt;&gt;0, IF(OR(D48="*", D48="CS",D48="C/S",D48="SC",D48="S/C"),($L$2-O48)*J48*I48*$D$3, O48*J48*I48*$D$3), $L$2*J48*I48*$D$3)</f>
        <v>#N/A</v>
      </c>
      <c r="L48" s="194" t="e">
        <f>K48/$N$2</f>
        <v>#N/A</v>
      </c>
      <c r="M48" s="195"/>
      <c r="N48" s="77">
        <f t="shared" si="0"/>
        <v>0</v>
      </c>
      <c r="O48" s="61" t="e">
        <f>IF($D$2="Bi-Weekly",$J$3*$D$3*($H$3/5),IF($D$2="9 Month",IF(OR($K$2=10,$K$2=11),(E48/12*9)/9/$K$2*$D$3/2,(E48/12*9)/9/$K$2*$D$3),E48/12/$K$2*$D$3))</f>
        <v>#N/A</v>
      </c>
      <c r="P48"/>
    </row>
    <row r="49" spans="1:16" x14ac:dyDescent="0.25">
      <c r="A49" s="171"/>
      <c r="B49" s="174"/>
      <c r="E49" s="192"/>
      <c r="F49" s="193"/>
      <c r="G49" s="21"/>
      <c r="H49" s="21"/>
      <c r="I49" s="22"/>
      <c r="J49" s="75">
        <f>IF(AND(G49&lt;&gt;"",$D$2="9 Month"),_xlfn.DAYS(H49,G49)+1,IF(AND(G49&lt;&gt;"",$D$2="Bi-Weekly"),_xlfn.DAYS(H49,G49)+1,NETWORKDAYS(G49,H49)))</f>
        <v>0</v>
      </c>
      <c r="K49" s="76" t="e">
        <f>IF(E49&lt;&gt;0, IF(OR(D49="*", D49="CS",D49="C/S",D49="SC",D49="S/C"),($L$2-O49)*J49*I49*$D$3, O49*J49*I49*$D$3), $L$2*J49*I49*$D$3)</f>
        <v>#N/A</v>
      </c>
      <c r="L49" s="194" t="e">
        <f>K49/$N$2</f>
        <v>#N/A</v>
      </c>
      <c r="M49" s="195"/>
      <c r="N49" s="77">
        <f t="shared" si="0"/>
        <v>0</v>
      </c>
      <c r="O49" s="61" t="e">
        <f>IF($D$2="Bi-Weekly",$J$3*$D$3*($H$3/5),IF($D$2="9 Month",IF(OR($K$2=10,$K$2=11),(E49/12*9)/9/$K$2*$D$3/2,(E49/12*9)/9/$K$2*$D$3),E49/12/$K$2*$D$3))</f>
        <v>#N/A</v>
      </c>
      <c r="P49"/>
    </row>
    <row r="50" spans="1:16" ht="15.75" thickBot="1" x14ac:dyDescent="0.3">
      <c r="A50" s="172"/>
      <c r="B50" s="175"/>
      <c r="C50" s="23"/>
      <c r="D50" s="23"/>
      <c r="E50" s="196"/>
      <c r="F50" s="197"/>
      <c r="G50" s="23"/>
      <c r="H50" s="23"/>
      <c r="I50" s="24"/>
      <c r="J50" s="75">
        <f>IF(AND(G50&lt;&gt;"",$D$2="9 Month"),_xlfn.DAYS(H50,G50)+1,IF(AND(G50&lt;&gt;"",$D$2="Bi-Weekly"),_xlfn.DAYS(H50,G50)+1,NETWORKDAYS(G50,H50)))</f>
        <v>0</v>
      </c>
      <c r="K50" s="76" t="e">
        <f>IF(E50&lt;&gt;0, IF(OR(D50="*", D50="CS",D50="C/S",D50="SC",D50="S/C"),($L$2-O50)*J50*I50*$D$3, O50*J50*I50*$D$3), $L$2*J50*I50*$D$3)</f>
        <v>#N/A</v>
      </c>
      <c r="L50" s="194" t="e">
        <f>K50/$N$2</f>
        <v>#N/A</v>
      </c>
      <c r="M50" s="195"/>
      <c r="N50" s="77">
        <f t="shared" si="0"/>
        <v>0</v>
      </c>
      <c r="O50" s="61" t="e">
        <f>IF($D$2="Bi-Weekly",$J$3*$D$3*($H$3/5),IF($D$2="9 Month",IF(OR($K$2=10,$K$2=11),(E50/12*9)/9/$K$2*$D$3/2,(E50/12*9)/9/$K$2*$D$3),E50/12/$K$2*$D$3))</f>
        <v>#N/A</v>
      </c>
      <c r="P50"/>
    </row>
    <row r="51" spans="1:16" ht="15.75" thickBot="1" x14ac:dyDescent="0.3">
      <c r="A51" s="207" t="s">
        <v>68</v>
      </c>
      <c r="B51" s="209"/>
      <c r="C51" s="176" t="s">
        <v>47</v>
      </c>
      <c r="D51" s="177"/>
      <c r="E51" s="177"/>
      <c r="F51" s="178"/>
      <c r="G51" s="15"/>
      <c r="H51" s="16"/>
      <c r="I51" s="17"/>
      <c r="J51" s="78"/>
      <c r="K51" s="79" t="e">
        <f>SUM(K52:K55)</f>
        <v>#N/A</v>
      </c>
      <c r="L51" s="203" t="e">
        <f>ROUND( K51/$N$2,5)</f>
        <v>#N/A</v>
      </c>
      <c r="M51" s="204"/>
      <c r="N51" s="81">
        <f>SUM(N52:N55)</f>
        <v>0</v>
      </c>
      <c r="O51" s="60"/>
      <c r="P51"/>
    </row>
    <row r="52" spans="1:16" ht="15.75" thickTop="1" x14ac:dyDescent="0.25">
      <c r="A52" s="208"/>
      <c r="B52" s="210"/>
      <c r="E52" s="212"/>
      <c r="F52" s="213"/>
      <c r="G52" s="21"/>
      <c r="H52" s="21"/>
      <c r="I52" s="22"/>
      <c r="J52" s="75">
        <f>IF(AND(G52&lt;&gt;"",$D$2="9 Month"),_xlfn.DAYS(H52,G52)+1,IF(AND(G52&lt;&gt;"",$D$2="Bi-Weekly"),_xlfn.DAYS(H52,G52)+1,NETWORKDAYS(G52,H52)))</f>
        <v>0</v>
      </c>
      <c r="K52" s="76" t="e">
        <f>IF(E52&lt;&gt;0, IF(OR(D52="*", D52="CS",D52="C/S",D52="SC",D52="S/C"),($L$2-O52)*J52*I52*$D$3, O52*J52*I52*$D$3), $L$2*J52*I52*$D$3)</f>
        <v>#N/A</v>
      </c>
      <c r="L52" s="194" t="e">
        <f>K52/$N$2</f>
        <v>#N/A</v>
      </c>
      <c r="M52" s="195"/>
      <c r="N52" s="77">
        <f t="shared" si="0"/>
        <v>0</v>
      </c>
      <c r="O52" s="61" t="e">
        <f>IF($D$2="Bi-Weekly",$J$3*$D$3*($H$3/5),IF($D$2="9 Month",IF(OR($K$2=10,$K$2=11),(E52/12*9)/9/$K$2*$D$3/2,(E52/12*9)/9/$K$2*$D$3),E52/12/$K$2*$D$3))</f>
        <v>#N/A</v>
      </c>
      <c r="P52"/>
    </row>
    <row r="53" spans="1:16" x14ac:dyDescent="0.25">
      <c r="A53" s="208"/>
      <c r="B53" s="210"/>
      <c r="E53" s="192"/>
      <c r="F53" s="193"/>
      <c r="G53" s="21"/>
      <c r="H53" s="21"/>
      <c r="I53" s="22"/>
      <c r="J53" s="75">
        <f>IF(AND(G53&lt;&gt;"",$D$2="9 Month"),_xlfn.DAYS(H53,G53)+1,IF(AND(G53&lt;&gt;"",$D$2="Bi-Weekly"),_xlfn.DAYS(H53,G53)+1,NETWORKDAYS(G53,H53)))</f>
        <v>0</v>
      </c>
      <c r="K53" s="76" t="e">
        <f>IF(E53&lt;&gt;0, IF(OR(D53="*", D53="CS",D53="C/S",D53="SC",D53="S/C"),($L$2-O53)*J53*I53*$D$3, O53*J53*I53*$D$3), $L$2*J53*I53*$D$3)</f>
        <v>#N/A</v>
      </c>
      <c r="L53" s="194" t="e">
        <f>K53/$N$2</f>
        <v>#N/A</v>
      </c>
      <c r="M53" s="195"/>
      <c r="N53" s="77">
        <f t="shared" si="0"/>
        <v>0</v>
      </c>
      <c r="O53" s="61" t="e">
        <f>IF($D$2="Bi-Weekly",$J$3*$D$3*($H$3/5),IF($D$2="9 Month",IF(OR($K$2=10,$K$2=11),(E53/12*9)/9/$K$2*$D$3/2,(E53/12*9)/9/$K$2*$D$3),E53/12/$K$2*$D$3))</f>
        <v>#N/A</v>
      </c>
      <c r="P53"/>
    </row>
    <row r="54" spans="1:16" x14ac:dyDescent="0.25">
      <c r="A54" s="208"/>
      <c r="B54" s="210"/>
      <c r="E54" s="192"/>
      <c r="F54" s="193"/>
      <c r="G54" s="21"/>
      <c r="H54" s="21"/>
      <c r="I54" s="22"/>
      <c r="J54" s="75">
        <f>IF(AND(G54&lt;&gt;"",$D$2="9 Month"),_xlfn.DAYS(H54,G54)+1,IF(AND(G54&lt;&gt;"",$D$2="Bi-Weekly"),_xlfn.DAYS(H54,G54)+1,NETWORKDAYS(G54,H54)))</f>
        <v>0</v>
      </c>
      <c r="K54" s="76" t="e">
        <f>IF(E54&lt;&gt;0, IF(OR(D54="*", D54="CS",D54="C/S",D54="SC",D54="S/C"),($L$2-O54)*J54*I54*$D$3, O54*J54*I54*$D$3), $L$2*J54*I54*$D$3)</f>
        <v>#N/A</v>
      </c>
      <c r="L54" s="194" t="e">
        <f>K54/$N$2</f>
        <v>#N/A</v>
      </c>
      <c r="M54" s="195"/>
      <c r="N54" s="77">
        <f t="shared" si="0"/>
        <v>0</v>
      </c>
      <c r="O54" s="61" t="e">
        <f>IF($D$2="Bi-Weekly",$J$3*$D$3*($H$3/5),IF($D$2="9 Month",IF(OR($K$2=10,$K$2=11),(E54/12*9)/9/$K$2*$D$3/2,(E54/12*9)/9/$K$2*$D$3),E54/12/$K$2*$D$3))</f>
        <v>#N/A</v>
      </c>
      <c r="P54"/>
    </row>
    <row r="55" spans="1:16" ht="15.75" thickBot="1" x14ac:dyDescent="0.3">
      <c r="A55" s="214"/>
      <c r="B55" s="211"/>
      <c r="C55" s="23"/>
      <c r="D55" s="23"/>
      <c r="E55" s="196"/>
      <c r="F55" s="197"/>
      <c r="G55" s="23"/>
      <c r="H55" s="23"/>
      <c r="I55" s="24"/>
      <c r="J55" s="75">
        <f>IF(AND(G55&lt;&gt;"",$D$2="9 Month"),_xlfn.DAYS(H55,G55)+1,IF(AND(G55&lt;&gt;"",$D$2="Bi-Weekly"),_xlfn.DAYS(H55,G55)+1,NETWORKDAYS(G55,H55)))</f>
        <v>0</v>
      </c>
      <c r="K55" s="76" t="e">
        <f>IF(E55&lt;&gt;0, IF(OR(D55="*", D55="CS",D55="C/S",D55="SC",D55="S/C"),($L$2-O55)*J55*I55*$D$3, O55*J55*I55*$D$3), $L$2*J55*I55*$D$3)</f>
        <v>#N/A</v>
      </c>
      <c r="L55" s="194" t="e">
        <f>K55/$N$2</f>
        <v>#N/A</v>
      </c>
      <c r="M55" s="195"/>
      <c r="N55" s="77">
        <f t="shared" si="0"/>
        <v>0</v>
      </c>
      <c r="O55" s="61" t="e">
        <f>IF($D$2="Bi-Weekly",$J$3*$D$3*($H$3/5),IF($D$2="9 Month",IF(OR($K$2=10,$K$2=11),(E55/12*9)/9/$K$2*$D$3/2,(E55/12*9)/9/$K$2*$D$3),E55/12/$K$2*$D$3))</f>
        <v>#N/A</v>
      </c>
      <c r="P55"/>
    </row>
    <row r="56" spans="1:16" ht="15.75" thickBot="1" x14ac:dyDescent="0.3">
      <c r="A56" s="170" t="s">
        <v>67</v>
      </c>
      <c r="B56" s="173"/>
      <c r="C56" s="176" t="s">
        <v>48</v>
      </c>
      <c r="D56" s="177"/>
      <c r="E56" s="177"/>
      <c r="F56" s="178"/>
      <c r="G56" s="15"/>
      <c r="H56" s="16"/>
      <c r="I56" s="17"/>
      <c r="J56" s="78"/>
      <c r="K56" s="79" t="e">
        <f>SUM(K57:K60)</f>
        <v>#N/A</v>
      </c>
      <c r="L56" s="203" t="e">
        <f>ROUND( K56/$N$2,5)</f>
        <v>#N/A</v>
      </c>
      <c r="M56" s="204"/>
      <c r="N56" s="81">
        <f>SUM(N57:N60)</f>
        <v>0</v>
      </c>
      <c r="O56" s="60"/>
      <c r="P56"/>
    </row>
    <row r="57" spans="1:16" ht="15.75" thickTop="1" x14ac:dyDescent="0.25">
      <c r="A57" s="171"/>
      <c r="B57" s="174"/>
      <c r="E57" s="212"/>
      <c r="F57" s="213"/>
      <c r="G57" s="21"/>
      <c r="H57" s="21"/>
      <c r="I57" s="22"/>
      <c r="J57" s="75">
        <f>IF(AND(G57&lt;&gt;"",$D$2="9 Month"),_xlfn.DAYS(H57,G57)+1,IF(AND(G57&lt;&gt;"",$D$2="Bi-Weekly"),_xlfn.DAYS(H57,G57)+1,NETWORKDAYS(G57,H57)))</f>
        <v>0</v>
      </c>
      <c r="K57" s="76" t="e">
        <f>IF(E57&lt;&gt;0, IF(OR(D57="*", D57="CS",D57="C/S",D57="SC",D57="S/C"),($L$2-O57)*J57*I57*$D$3, O57*J57*I57*$D$3), $L$2*J57*I57*$D$3)</f>
        <v>#N/A</v>
      </c>
      <c r="L57" s="194" t="e">
        <f>K57/$N$2</f>
        <v>#N/A</v>
      </c>
      <c r="M57" s="195"/>
      <c r="N57" s="77">
        <f t="shared" si="0"/>
        <v>0</v>
      </c>
      <c r="O57" s="61" t="e">
        <f>IF($D$2="Bi-Weekly",$J$3*$D$3*($H$3/5),IF($D$2="9 Month",IF(OR($K$2=10,$K$2=11),(E57/12*9)/9/$K$2*$D$3/2,(E57/12*9)/9/$K$2*$D$3),E57/12/$K$2*$D$3))</f>
        <v>#N/A</v>
      </c>
      <c r="P57"/>
    </row>
    <row r="58" spans="1:16" x14ac:dyDescent="0.25">
      <c r="A58" s="171"/>
      <c r="B58" s="174"/>
      <c r="E58" s="192"/>
      <c r="F58" s="193"/>
      <c r="G58" s="21"/>
      <c r="H58" s="21"/>
      <c r="I58" s="22"/>
      <c r="J58" s="75">
        <f>IF(AND(G58&lt;&gt;"",$D$2="9 Month"),_xlfn.DAYS(H58,G58)+1,IF(AND(G58&lt;&gt;"",$D$2="Bi-Weekly"),_xlfn.DAYS(H58,G58)+1,NETWORKDAYS(G58,H58)))</f>
        <v>0</v>
      </c>
      <c r="K58" s="76" t="e">
        <f>IF(E58&lt;&gt;0, IF(OR(D58="*", D58="CS",D58="C/S",D58="SC",D58="S/C"),($L$2-O58)*J58*I58*$D$3, O58*J58*I58*$D$3), $L$2*J58*I58*$D$3)</f>
        <v>#N/A</v>
      </c>
      <c r="L58" s="194" t="e">
        <f>K58/$N$2</f>
        <v>#N/A</v>
      </c>
      <c r="M58" s="195"/>
      <c r="N58" s="77">
        <f t="shared" si="0"/>
        <v>0</v>
      </c>
      <c r="O58" s="61" t="e">
        <f>IF($D$2="Bi-Weekly",$J$3*$D$3*($H$3/5),IF($D$2="9 Month",IF(OR($K$2=10,$K$2=11),(E58/12*9)/9/$K$2*$D$3/2,(E58/12*9)/9/$K$2*$D$3),E58/12/$K$2*$D$3))</f>
        <v>#N/A</v>
      </c>
      <c r="P58"/>
    </row>
    <row r="59" spans="1:16" x14ac:dyDescent="0.25">
      <c r="A59" s="171"/>
      <c r="B59" s="174"/>
      <c r="E59" s="192"/>
      <c r="F59" s="193"/>
      <c r="G59" s="21"/>
      <c r="H59" s="21"/>
      <c r="I59" s="22"/>
      <c r="J59" s="75">
        <f>IF(AND(G59&lt;&gt;"",$D$2="9 Month"),_xlfn.DAYS(H59,G59)+1,IF(AND(G59&lt;&gt;"",$D$2="Bi-Weekly"),_xlfn.DAYS(H59,G59)+1,NETWORKDAYS(G59,H59)))</f>
        <v>0</v>
      </c>
      <c r="K59" s="76" t="e">
        <f>IF(E59&lt;&gt;0, IF(OR(D59="*", D59="CS",D59="C/S",D59="SC",D59="S/C"),($L$2-O59)*J59*I59*$D$3, O59*J59*I59*$D$3), $L$2*J59*I59*$D$3)</f>
        <v>#N/A</v>
      </c>
      <c r="L59" s="194" t="e">
        <f>K59/$N$2</f>
        <v>#N/A</v>
      </c>
      <c r="M59" s="195"/>
      <c r="N59" s="77">
        <f t="shared" si="0"/>
        <v>0</v>
      </c>
      <c r="O59" s="61" t="e">
        <f>IF($D$2="Bi-Weekly",$J$3*$D$3*($H$3/5),IF($D$2="9 Month",IF(OR($K$2=10,$K$2=11),(E59/12*9)/9/$K$2*$D$3/2,(E59/12*9)/9/$K$2*$D$3),E59/12/$K$2*$D$3))</f>
        <v>#N/A</v>
      </c>
      <c r="P59"/>
    </row>
    <row r="60" spans="1:16" ht="15.75" thickBot="1" x14ac:dyDescent="0.3">
      <c r="A60" s="172"/>
      <c r="B60" s="175"/>
      <c r="C60" s="23"/>
      <c r="D60" s="23"/>
      <c r="E60" s="196"/>
      <c r="F60" s="197"/>
      <c r="G60" s="23"/>
      <c r="H60" s="23"/>
      <c r="I60" s="24"/>
      <c r="J60" s="75">
        <f>IF(AND(G60&lt;&gt;"",$D$2="9 Month"),_xlfn.DAYS(H60,G60)+1,IF(AND(G60&lt;&gt;"",$D$2="Bi-Weekly"),_xlfn.DAYS(H60,G60)+1,NETWORKDAYS(G60,H60)))</f>
        <v>0</v>
      </c>
      <c r="K60" s="76" t="e">
        <f>IF(E60&lt;&gt;0, IF(OR(D60="*", D60="CS",D60="C/S",D60="SC",D60="S/C"),($L$2-O60)*J60*I60*$D$3, O60*J60*I60*$D$3), $L$2*J60*I60*$D$3)</f>
        <v>#N/A</v>
      </c>
      <c r="L60" s="194" t="e">
        <f>K60/$N$2</f>
        <v>#N/A</v>
      </c>
      <c r="M60" s="195"/>
      <c r="N60" s="77">
        <f t="shared" si="0"/>
        <v>0</v>
      </c>
      <c r="O60" s="61" t="e">
        <f>IF($D$2="Bi-Weekly",$J$3*$D$3*($H$3/5),IF($D$2="9 Month",IF(OR($K$2=10,$K$2=11),(E60/12*9)/9/$K$2*$D$3/2,(E60/12*9)/9/$K$2*$D$3),E60/12/$K$2*$D$3))</f>
        <v>#N/A</v>
      </c>
      <c r="P60"/>
    </row>
    <row r="61" spans="1:16" ht="15.75" thickBot="1" x14ac:dyDescent="0.3">
      <c r="A61" s="207" t="s">
        <v>66</v>
      </c>
      <c r="B61" s="209"/>
      <c r="C61" s="176" t="s">
        <v>49</v>
      </c>
      <c r="D61" s="177"/>
      <c r="E61" s="177"/>
      <c r="F61" s="178"/>
      <c r="G61" s="15"/>
      <c r="H61" s="16"/>
      <c r="I61" s="17"/>
      <c r="J61" s="78"/>
      <c r="K61" s="79" t="e">
        <f>SUM(K62:K65)</f>
        <v>#N/A</v>
      </c>
      <c r="L61" s="203" t="e">
        <f>ROUND( K61/$N$2,5)</f>
        <v>#N/A</v>
      </c>
      <c r="M61" s="204"/>
      <c r="N61" s="81">
        <f>SUM(N62:N65)</f>
        <v>0</v>
      </c>
      <c r="O61" s="60"/>
      <c r="P61"/>
    </row>
    <row r="62" spans="1:16" ht="15.75" thickTop="1" x14ac:dyDescent="0.25">
      <c r="A62" s="208"/>
      <c r="B62" s="210"/>
      <c r="E62" s="212"/>
      <c r="F62" s="213"/>
      <c r="G62" s="21"/>
      <c r="H62" s="21"/>
      <c r="I62" s="22"/>
      <c r="J62" s="75">
        <f>IF(AND(G62&lt;&gt;"",$D$2="9 Month"),_xlfn.DAYS(H62,G62)+1,IF(AND(G62&lt;&gt;"",$D$2="Bi-Weekly"),_xlfn.DAYS(H62,G62)+1,NETWORKDAYS(G62,H62)))</f>
        <v>0</v>
      </c>
      <c r="K62" s="76" t="e">
        <f>IF(E62&lt;&gt;0, IF(OR(D62="*", D62="CS",D62="C/S",D62="SC",D62="S/C"),($L$2-O62)*J62*I62*$D$3, O62*J62*I62*$D$3), $L$2*J62*I62*$D$3)</f>
        <v>#N/A</v>
      </c>
      <c r="L62" s="194" t="e">
        <f>K62/$N$2</f>
        <v>#N/A</v>
      </c>
      <c r="M62" s="195"/>
      <c r="N62" s="77">
        <f t="shared" si="0"/>
        <v>0</v>
      </c>
      <c r="O62" s="61" t="e">
        <f>IF($D$2="Bi-Weekly",$J$3*$D$3*($H$3/5),IF($D$2="9 Month",IF(OR($K$2=10,$K$2=11),(E62/12*9)/9/$K$2*$D$3/2,(E62/12*9)/9/$K$2*$D$3),E62/12/$K$2*$D$3))</f>
        <v>#N/A</v>
      </c>
      <c r="P62"/>
    </row>
    <row r="63" spans="1:16" x14ac:dyDescent="0.25">
      <c r="A63" s="208"/>
      <c r="B63" s="210"/>
      <c r="E63" s="192"/>
      <c r="F63" s="193"/>
      <c r="G63" s="21"/>
      <c r="H63" s="21"/>
      <c r="I63" s="22"/>
      <c r="J63" s="75">
        <f>IF(AND(G63&lt;&gt;"",$D$2="9 Month"),_xlfn.DAYS(H63,G63)+1,IF(AND(G63&lt;&gt;"",$D$2="Bi-Weekly"),_xlfn.DAYS(H63,G63)+1,NETWORKDAYS(G63,H63)))</f>
        <v>0</v>
      </c>
      <c r="K63" s="76" t="e">
        <f>IF(E63&lt;&gt;0, IF(OR(D63="*", D63="CS",D63="C/S",D63="SC",D63="S/C"),($L$2-O63)*J63*I63*$D$3, O63*J63*I63*$D$3), $L$2*J63*I63*$D$3)</f>
        <v>#N/A</v>
      </c>
      <c r="L63" s="194" t="e">
        <f>K63/$N$2</f>
        <v>#N/A</v>
      </c>
      <c r="M63" s="195"/>
      <c r="N63" s="77">
        <f t="shared" si="0"/>
        <v>0</v>
      </c>
      <c r="O63" s="61" t="e">
        <f>IF($D$2="Bi-Weekly",$J$3*$D$3*($H$3/5),IF($D$2="9 Month",IF(OR($K$2=10,$K$2=11),(E63/12*9)/9/$K$2*$D$3/2,(E63/12*9)/9/$K$2*$D$3),E63/12/$K$2*$D$3))</f>
        <v>#N/A</v>
      </c>
      <c r="P63"/>
    </row>
    <row r="64" spans="1:16" x14ac:dyDescent="0.25">
      <c r="A64" s="208"/>
      <c r="B64" s="210"/>
      <c r="E64" s="192"/>
      <c r="F64" s="193"/>
      <c r="G64" s="21"/>
      <c r="H64" s="21"/>
      <c r="I64" s="22"/>
      <c r="J64" s="75">
        <f>IF(AND(G64&lt;&gt;"",$D$2="9 Month"),_xlfn.DAYS(H64,G64)+1,IF(AND(G64&lt;&gt;"",$D$2="Bi-Weekly"),_xlfn.DAYS(H64,G64)+1,NETWORKDAYS(G64,H64)))</f>
        <v>0</v>
      </c>
      <c r="K64" s="76" t="e">
        <f>IF(E64&lt;&gt;0, IF(OR(D64="*", D64="CS",D64="C/S",D64="SC",D64="S/C"),($L$2-O64)*J64*I64*$D$3, O64*J64*I64*$D$3), $L$2*J64*I64*$D$3)</f>
        <v>#N/A</v>
      </c>
      <c r="L64" s="194" t="e">
        <f>K64/$N$2</f>
        <v>#N/A</v>
      </c>
      <c r="M64" s="195"/>
      <c r="N64" s="77">
        <f t="shared" si="0"/>
        <v>0</v>
      </c>
      <c r="O64" s="61" t="e">
        <f>IF($D$2="Bi-Weekly",$J$3*$D$3*($H$3/5),IF($D$2="9 Month",IF(OR($K$2=10,$K$2=11),(E64/12*9)/9/$K$2*$D$3/2,(E64/12*9)/9/$K$2*$D$3),E64/12/$K$2*$D$3))</f>
        <v>#N/A</v>
      </c>
      <c r="P64"/>
    </row>
    <row r="65" spans="1:16" ht="15.75" thickBot="1" x14ac:dyDescent="0.3">
      <c r="A65" s="214"/>
      <c r="B65" s="211"/>
      <c r="C65" s="23"/>
      <c r="D65" s="23"/>
      <c r="E65" s="196"/>
      <c r="F65" s="197"/>
      <c r="G65" s="23"/>
      <c r="H65" s="23"/>
      <c r="I65" s="24"/>
      <c r="J65" s="75">
        <f>IF(AND(G65&lt;&gt;"",$D$2="9 Month"),_xlfn.DAYS(H65,G65)+1,IF(AND(G65&lt;&gt;"",$D$2="Bi-Weekly"),_xlfn.DAYS(H65,G65)+1,NETWORKDAYS(G65,H65)))</f>
        <v>0</v>
      </c>
      <c r="K65" s="76" t="e">
        <f>IF(E65&lt;&gt;0, IF(OR(D65="*", D65="CS",D65="C/S",D65="SC",D65="S/C"),($L$2-O65)*J65*I65*$D$3, O65*J65*I65*$D$3), $L$2*J65*I65*$D$3)</f>
        <v>#N/A</v>
      </c>
      <c r="L65" s="194" t="e">
        <f>K65/$N$2</f>
        <v>#N/A</v>
      </c>
      <c r="M65" s="195"/>
      <c r="N65" s="77">
        <f t="shared" si="0"/>
        <v>0</v>
      </c>
      <c r="O65" s="61" t="e">
        <f>IF($D$2="Bi-Weekly",$J$3*$D$3*($H$3/5),IF($D$2="9 Month",IF(OR($K$2=10,$K$2=11),(E65/12*9)/9/$K$2*$D$3/2,(E65/12*9)/9/$K$2*$D$3),E65/12/$K$2*$D$3))</f>
        <v>#N/A</v>
      </c>
      <c r="P65"/>
    </row>
    <row r="66" spans="1:16" ht="15.75" thickBot="1" x14ac:dyDescent="0.3">
      <c r="A66" s="170" t="s">
        <v>65</v>
      </c>
      <c r="B66" s="173"/>
      <c r="C66" s="176" t="s">
        <v>50</v>
      </c>
      <c r="D66" s="177"/>
      <c r="E66" s="177"/>
      <c r="F66" s="178"/>
      <c r="G66" s="15"/>
      <c r="H66" s="16"/>
      <c r="I66" s="17"/>
      <c r="J66" s="78"/>
      <c r="K66" s="79" t="e">
        <f>SUM(K67:K70)</f>
        <v>#N/A</v>
      </c>
      <c r="L66" s="203" t="e">
        <f>ROUND( K66/$N$2,5)</f>
        <v>#N/A</v>
      </c>
      <c r="M66" s="204"/>
      <c r="N66" s="81">
        <f>SUM(N67:N70)</f>
        <v>0</v>
      </c>
      <c r="O66" s="60"/>
      <c r="P66"/>
    </row>
    <row r="67" spans="1:16" ht="15.75" thickTop="1" x14ac:dyDescent="0.25">
      <c r="A67" s="171"/>
      <c r="B67" s="174"/>
      <c r="E67" s="212"/>
      <c r="F67" s="213"/>
      <c r="G67" s="21"/>
      <c r="H67" s="21"/>
      <c r="I67" s="22"/>
      <c r="J67" s="75">
        <f>IF(AND(G67&lt;&gt;"",$D$2="9 Month"),_xlfn.DAYS(H67,G67)+1,IF(AND(G67&lt;&gt;"",$D$2="Bi-Weekly"),_xlfn.DAYS(H67,G67)+1,NETWORKDAYS(G67,H67)))</f>
        <v>0</v>
      </c>
      <c r="K67" s="76" t="e">
        <f>IF(E67&lt;&gt;0, IF(OR(D67="*", D67="CS",D67="C/S",D67="SC",D67="S/C"),($L$2-O67)*J67*I67*$D$3, O67*J67*I67*$D$3), $L$2*J67*I67*$D$3)</f>
        <v>#N/A</v>
      </c>
      <c r="L67" s="194" t="e">
        <f>K67/$N$2</f>
        <v>#N/A</v>
      </c>
      <c r="M67" s="195"/>
      <c r="N67" s="77">
        <f t="shared" si="0"/>
        <v>0</v>
      </c>
      <c r="O67" s="61" t="e">
        <f>IF($D$2="Bi-Weekly",$J$3*$D$3*($H$3/5),IF($D$2="9 Month",IF(OR($K$2=10,$K$2=11),(E67/12*9)/9/$K$2*$D$3/2,(E67/12*9)/9/$K$2*$D$3),E67/12/$K$2*$D$3))</f>
        <v>#N/A</v>
      </c>
      <c r="P67"/>
    </row>
    <row r="68" spans="1:16" x14ac:dyDescent="0.25">
      <c r="A68" s="171"/>
      <c r="B68" s="174"/>
      <c r="E68" s="192"/>
      <c r="F68" s="193"/>
      <c r="G68" s="21"/>
      <c r="H68" s="21"/>
      <c r="I68" s="22"/>
      <c r="J68" s="75">
        <f>IF(AND(G68&lt;&gt;"",$D$2="9 Month"),_xlfn.DAYS(H68,G68)+1,IF(AND(G68&lt;&gt;"",$D$2="Bi-Weekly"),_xlfn.DAYS(H68,G68)+1,NETWORKDAYS(G68,H68)))</f>
        <v>0</v>
      </c>
      <c r="K68" s="76" t="e">
        <f>IF(E68&lt;&gt;0, IF(OR(D68="*", D68="CS",D68="C/S",D68="SC",D68="S/C"),($L$2-O68)*J68*I68*$D$3, O68*J68*I68*$D$3), $L$2*J68*I68*$D$3)</f>
        <v>#N/A</v>
      </c>
      <c r="L68" s="194" t="e">
        <f>K68/$N$2</f>
        <v>#N/A</v>
      </c>
      <c r="M68" s="195"/>
      <c r="N68" s="77">
        <f t="shared" si="0"/>
        <v>0</v>
      </c>
      <c r="O68" s="61" t="e">
        <f>IF($D$2="Bi-Weekly",$J$3*$D$3*($H$3/5),IF($D$2="9 Month",IF(OR($K$2=10,$K$2=11),(E68/12*9)/9/$K$2*$D$3/2,(E68/12*9)/9/$K$2*$D$3),E68/12/$K$2*$D$3))</f>
        <v>#N/A</v>
      </c>
      <c r="P68"/>
    </row>
    <row r="69" spans="1:16" x14ac:dyDescent="0.25">
      <c r="A69" s="171"/>
      <c r="B69" s="174"/>
      <c r="E69" s="192"/>
      <c r="F69" s="193"/>
      <c r="G69" s="21"/>
      <c r="H69" s="21"/>
      <c r="I69" s="22"/>
      <c r="J69" s="75">
        <f>IF(AND(G69&lt;&gt;"",$D$2="9 Month"),_xlfn.DAYS(H69,G69)+1,IF(AND(G69&lt;&gt;"",$D$2="Bi-Weekly"),_xlfn.DAYS(H69,G69)+1,NETWORKDAYS(G69,H69)))</f>
        <v>0</v>
      </c>
      <c r="K69" s="76" t="e">
        <f>IF(E69&lt;&gt;0, IF(OR(D69="*", D69="CS",D69="C/S",D69="SC",D69="S/C"),($L$2-O69)*J69*I69*$D$3, O69*J69*I69*$D$3), $L$2*J69*I69*$D$3)</f>
        <v>#N/A</v>
      </c>
      <c r="L69" s="194" t="e">
        <f>K69/$N$2</f>
        <v>#N/A</v>
      </c>
      <c r="M69" s="195"/>
      <c r="N69" s="77">
        <f t="shared" si="0"/>
        <v>0</v>
      </c>
      <c r="O69" s="61" t="e">
        <f>IF($D$2="Bi-Weekly",$J$3*$D$3*($H$3/5),IF($D$2="9 Month",IF(OR($K$2=10,$K$2=11),(E69/12*9)/9/$K$2*$D$3/2,(E69/12*9)/9/$K$2*$D$3),E69/12/$K$2*$D$3))</f>
        <v>#N/A</v>
      </c>
      <c r="P69"/>
    </row>
    <row r="70" spans="1:16" ht="15.75" thickBot="1" x14ac:dyDescent="0.3">
      <c r="A70" s="172"/>
      <c r="B70" s="175"/>
      <c r="C70" s="23"/>
      <c r="D70" s="23"/>
      <c r="E70" s="196"/>
      <c r="F70" s="197"/>
      <c r="G70" s="23"/>
      <c r="H70" s="23"/>
      <c r="I70" s="24"/>
      <c r="J70" s="75">
        <f>IF(AND(G70&lt;&gt;"",$D$2="9 Month"),_xlfn.DAYS(H70,G70)+1,IF(AND(G70&lt;&gt;"",$D$2="Bi-Weekly"),_xlfn.DAYS(H70,G70)+1,NETWORKDAYS(G70,H70)))</f>
        <v>0</v>
      </c>
      <c r="K70" s="76" t="e">
        <f>IF(E70&lt;&gt;0, IF(OR(D70="*", D70="CS",D70="C/S",D70="SC",D70="S/C"),($L$2-O70)*J70*I70*$D$3, O70*J70*I70*$D$3), $L$2*J70*I70*$D$3)</f>
        <v>#N/A</v>
      </c>
      <c r="L70" s="194" t="e">
        <f>K70/$N$2</f>
        <v>#N/A</v>
      </c>
      <c r="M70" s="195"/>
      <c r="N70" s="77">
        <f t="shared" si="0"/>
        <v>0</v>
      </c>
      <c r="O70" s="61" t="e">
        <f>IF($D$2="Bi-Weekly",$J$3*$D$3*($H$3/5),IF($D$2="9 Month",IF(OR($K$2=10,$K$2=11),(E70/12*9)/9/$K$2*$D$3/2,(E70/12*9)/9/$K$2*$D$3),E70/12/$K$2*$D$3))</f>
        <v>#N/A</v>
      </c>
      <c r="P70"/>
    </row>
    <row r="71" spans="1:16" ht="15.75" thickBot="1" x14ac:dyDescent="0.3">
      <c r="A71" s="207" t="s">
        <v>64</v>
      </c>
      <c r="B71" s="209"/>
      <c r="C71" s="176" t="s">
        <v>51</v>
      </c>
      <c r="D71" s="177"/>
      <c r="E71" s="177"/>
      <c r="F71" s="178"/>
      <c r="G71" s="15"/>
      <c r="H71" s="16"/>
      <c r="I71" s="17"/>
      <c r="J71" s="78"/>
      <c r="K71" s="79" t="e">
        <f>SUM(K72:K75)</f>
        <v>#N/A</v>
      </c>
      <c r="L71" s="203" t="e">
        <f>ROUND( K71/$N$2,5)</f>
        <v>#N/A</v>
      </c>
      <c r="M71" s="204"/>
      <c r="N71" s="81">
        <f>SUM(N72:N75)</f>
        <v>0</v>
      </c>
      <c r="O71" s="60"/>
      <c r="P71"/>
    </row>
    <row r="72" spans="1:16" ht="15.75" thickTop="1" x14ac:dyDescent="0.25">
      <c r="A72" s="208"/>
      <c r="B72" s="210"/>
      <c r="E72" s="212"/>
      <c r="F72" s="213"/>
      <c r="G72" s="21"/>
      <c r="H72" s="21"/>
      <c r="I72" s="22"/>
      <c r="J72" s="75">
        <f>IF(AND(G72&lt;&gt;"",$D$2="9 Month"),_xlfn.DAYS(H72,G72)+1,IF(AND(G72&lt;&gt;"",$D$2="Bi-Weekly"),_xlfn.DAYS(H72,G72)+1,NETWORKDAYS(G72,H72)))</f>
        <v>0</v>
      </c>
      <c r="K72" s="76" t="e">
        <f>IF(E72&lt;&gt;0, IF(OR(D72="*", D72="CS",D72="C/S",D72="SC",D72="S/C"),($L$2-O72)*J72*I72*$D$3, O72*J72*I72*$D$3), $L$2*J72*I72*$D$3)</f>
        <v>#N/A</v>
      </c>
      <c r="L72" s="194" t="e">
        <f>K72/$N$2</f>
        <v>#N/A</v>
      </c>
      <c r="M72" s="195"/>
      <c r="N72" s="77">
        <f t="shared" si="0"/>
        <v>0</v>
      </c>
      <c r="O72" s="61" t="e">
        <f>IF($D$2="Bi-Weekly",$J$3*$D$3*($H$3/5),IF($D$2="9 Month",IF(OR($K$2=10,$K$2=11),(E72/12*9)/9/$K$2*$D$3/2,(E72/12*9)/9/$K$2*$D$3),E72/12/$K$2*$D$3))</f>
        <v>#N/A</v>
      </c>
      <c r="P72"/>
    </row>
    <row r="73" spans="1:16" x14ac:dyDescent="0.25">
      <c r="A73" s="208"/>
      <c r="B73" s="210"/>
      <c r="E73" s="192"/>
      <c r="F73" s="193"/>
      <c r="G73" s="21"/>
      <c r="H73" s="21"/>
      <c r="I73" s="22"/>
      <c r="J73" s="75">
        <f>IF(AND(G73&lt;&gt;"",$D$2="9 Month"),_xlfn.DAYS(H73,G73)+1,IF(AND(G73&lt;&gt;"",$D$2="Bi-Weekly"),_xlfn.DAYS(H73,G73)+1,NETWORKDAYS(G73,H73)))</f>
        <v>0</v>
      </c>
      <c r="K73" s="76" t="e">
        <f>IF(E73&lt;&gt;0, IF(OR(D73="*", D73="CS",D73="C/S",D73="SC",D73="S/C"),($L$2-O73)*J73*I73*$D$3, O73*J73*I73*$D$3), $L$2*J73*I73*$D$3)</f>
        <v>#N/A</v>
      </c>
      <c r="L73" s="194" t="e">
        <f>K73/$N$2</f>
        <v>#N/A</v>
      </c>
      <c r="M73" s="195"/>
      <c r="N73" s="77">
        <f>IF(AND(E73&lt;&gt;0,D73&lt;&gt;"*",D73&lt;&gt;"CS",D73&lt;&gt;"C/S",D73&lt;&gt;"SC",D73&lt;&gt;"S/C"),($L$2-O73)*I73*J73*$D$3,0)</f>
        <v>0</v>
      </c>
      <c r="O73" s="61" t="e">
        <f>IF($D$2="Bi-Weekly",$J$3*$D$3*($H$3/5),IF($D$2="9 Month",IF(OR($K$2=10,$K$2=11),(E73/12*9)/9/$K$2*$D$3/2,(E73/12*9)/9/$K$2*$D$3),E73/12/$K$2*$D$3))</f>
        <v>#N/A</v>
      </c>
      <c r="P73"/>
    </row>
    <row r="74" spans="1:16" x14ac:dyDescent="0.25">
      <c r="A74" s="208"/>
      <c r="B74" s="210"/>
      <c r="E74" s="192"/>
      <c r="F74" s="193"/>
      <c r="G74" s="21"/>
      <c r="H74" s="21"/>
      <c r="I74" s="22"/>
      <c r="J74" s="75">
        <f>IF(AND(G74&lt;&gt;"",$D$2="9 Month"),_xlfn.DAYS(H74,G74)+1,IF(AND(G74&lt;&gt;"",$D$2="Bi-Weekly"),_xlfn.DAYS(H74,G74)+1,NETWORKDAYS(G74,H74)))</f>
        <v>0</v>
      </c>
      <c r="K74" s="76" t="e">
        <f>IF(E74&lt;&gt;0, IF(OR(D74="*", D74="CS",D74="C/S",D74="SC",D74="S/C"),($L$2-O74)*J74*I74*$D$3, O74*J74*I74*$D$3), $L$2*J74*I74*$D$3)</f>
        <v>#N/A</v>
      </c>
      <c r="L74" s="194" t="e">
        <f>K74/$N$2</f>
        <v>#N/A</v>
      </c>
      <c r="M74" s="195"/>
      <c r="N74" s="77">
        <f>IF(AND(E74&lt;&gt;0,D74&lt;&gt;"*",D74&lt;&gt;"CS",D74&lt;&gt;"C/S",D74&lt;&gt;"SC",D74&lt;&gt;"S/C"),($L$2-O74)*I74*J74*$D$3,0)</f>
        <v>0</v>
      </c>
      <c r="O74" s="61" t="e">
        <f>IF($D$2="Bi-Weekly",$J$3*$D$3*($H$3/5),IF($D$2="9 Month",IF(OR($K$2=10,$K$2=11),(E74/12*9)/9/$K$2*$D$3/2,(E74/12*9)/9/$K$2*$D$3),E74/12/$K$2*$D$3))</f>
        <v>#N/A</v>
      </c>
      <c r="P74"/>
    </row>
    <row r="75" spans="1:16" ht="15.75" thickBot="1" x14ac:dyDescent="0.3">
      <c r="A75" s="214"/>
      <c r="B75" s="211"/>
      <c r="C75" s="23"/>
      <c r="D75" s="23"/>
      <c r="E75" s="196"/>
      <c r="F75" s="197"/>
      <c r="G75" s="23"/>
      <c r="H75" s="23"/>
      <c r="I75" s="24"/>
      <c r="J75" s="75">
        <f>IF(AND(G75&lt;&gt;"",$D$2="9 Month"),_xlfn.DAYS(H75,G75)+1,IF(AND(G75&lt;&gt;"",$D$2="Bi-Weekly"),_xlfn.DAYS(H75,G75)+1,NETWORKDAYS(G75,H75)))</f>
        <v>0</v>
      </c>
      <c r="K75" s="76" t="e">
        <f>IF(E75&lt;&gt;0, IF(OR(D75="*", D75="CS",D75="C/S",D75="SC",D75="S/C"),($L$2-O75)*J75*I75*$D$3, O75*J75*I75*$D$3), $L$2*J75*I75*$D$3)</f>
        <v>#N/A</v>
      </c>
      <c r="L75" s="194" t="e">
        <f>K75/$N$2</f>
        <v>#N/A</v>
      </c>
      <c r="M75" s="195"/>
      <c r="N75" s="77">
        <f>IF(AND(E75&lt;&gt;0,D75&lt;&gt;"*",D75&lt;&gt;"CS",D75&lt;&gt;"C/S",D75&lt;&gt;"SC",D75&lt;&gt;"S/C"),($L$2-O75)*I75*J75*$D$3,0)</f>
        <v>0</v>
      </c>
      <c r="O75" s="61" t="e">
        <f>IF($D$2="Bi-Weekly",$J$3*$D$3*($H$3/5),IF($D$2="9 Month",IF(OR($K$2=10,$K$2=11),(E75/12*9)/9/$K$2*$D$3/2,(E75/12*9)/9/$K$2*$D$3),E75/12/$K$2*$D$3))</f>
        <v>#N/A</v>
      </c>
      <c r="P75"/>
    </row>
    <row r="76" spans="1:16" ht="15.75" thickBot="1" x14ac:dyDescent="0.3">
      <c r="A76" s="170" t="s">
        <v>63</v>
      </c>
      <c r="B76" s="173"/>
      <c r="C76" s="176" t="s">
        <v>52</v>
      </c>
      <c r="D76" s="177"/>
      <c r="E76" s="177"/>
      <c r="F76" s="178"/>
      <c r="G76" s="15"/>
      <c r="H76" s="16"/>
      <c r="I76" s="17"/>
      <c r="J76" s="78"/>
      <c r="K76" s="79" t="e">
        <f>SUM(K77:K80)</f>
        <v>#N/A</v>
      </c>
      <c r="L76" s="203" t="e">
        <f>ROUND( K76/$N$2,5)</f>
        <v>#N/A</v>
      </c>
      <c r="M76" s="204"/>
      <c r="N76" s="81">
        <f>SUM(N77:N80)</f>
        <v>0</v>
      </c>
      <c r="O76" s="60"/>
      <c r="P76"/>
    </row>
    <row r="77" spans="1:16" ht="15.75" thickTop="1" x14ac:dyDescent="0.25">
      <c r="A77" s="171"/>
      <c r="B77" s="174"/>
      <c r="E77" s="212"/>
      <c r="F77" s="213"/>
      <c r="G77" s="21"/>
      <c r="H77" s="21"/>
      <c r="I77" s="22"/>
      <c r="J77" s="75">
        <f>IF(AND(G77&lt;&gt;"",$D$2="9 Month"),_xlfn.DAYS(H77,G77)+1,IF(AND(G77&lt;&gt;"",$D$2="Bi-Weekly"),_xlfn.DAYS(H77,G77)+1,NETWORKDAYS(G77,H77)))</f>
        <v>0</v>
      </c>
      <c r="K77" s="76" t="e">
        <f>IF(E77&lt;&gt;0, IF(OR(D77="*", D77="CS",D77="C/S",D77="SC",D77="S/C"),($L$2-O77)*J77*I77*$D$3, O77*J77*I77*$D$3), $L$2*J77*I77*$D$3)</f>
        <v>#N/A</v>
      </c>
      <c r="L77" s="194" t="e">
        <f>K77/$N$2</f>
        <v>#N/A</v>
      </c>
      <c r="M77" s="195"/>
      <c r="N77" s="77">
        <f>IF(AND(E77&lt;&gt;0,D77&lt;&gt;"*",D77&lt;&gt;"CS",D77&lt;&gt;"C/S",D77&lt;&gt;"SC",D77&lt;&gt;"S/C"),($L$2-O77)*I77*J77*$D$3,0)</f>
        <v>0</v>
      </c>
      <c r="O77" s="61" t="e">
        <f>IF($D$2="Bi-Weekly",$J$3*$D$3*($H$3/5),IF($D$2="9 Month",IF(OR($K$2=10,$K$2=11),(E77/12*9)/9/$K$2*$D$3/2,(E77/12*9)/9/$K$2*$D$3),E77/12/$K$2*$D$3))</f>
        <v>#N/A</v>
      </c>
      <c r="P77"/>
    </row>
    <row r="78" spans="1:16" x14ac:dyDescent="0.25">
      <c r="A78" s="171"/>
      <c r="B78" s="174"/>
      <c r="E78" s="192"/>
      <c r="F78" s="193"/>
      <c r="G78" s="21"/>
      <c r="H78" s="21"/>
      <c r="I78" s="22"/>
      <c r="J78" s="75">
        <f>IF(AND(G78&lt;&gt;"",$D$2="9 Month"),_xlfn.DAYS(H78,G78)+1,IF(AND(G78&lt;&gt;"",$D$2="Bi-Weekly"),_xlfn.DAYS(H78,G78)+1,NETWORKDAYS(G78,H78)))</f>
        <v>0</v>
      </c>
      <c r="K78" s="76" t="e">
        <f>IF(E78&lt;&gt;0, IF(OR(D78="*", D78="CS",D78="C/S",D78="SC",D78="S/C"),($L$2-O78)*J78*I78*$D$3, O78*J78*I78*$D$3), $L$2*J78*I78*$D$3)</f>
        <v>#N/A</v>
      </c>
      <c r="L78" s="194" t="e">
        <f>K78/$N$2</f>
        <v>#N/A</v>
      </c>
      <c r="M78" s="195"/>
      <c r="N78" s="77">
        <f>IF(AND(E78&lt;&gt;0,D78&lt;&gt;"*",D78&lt;&gt;"CS",D78&lt;&gt;"C/S",D78&lt;&gt;"SC",D78&lt;&gt;"S/C"),($L$2-O78)*I78*J78*$D$3,0)</f>
        <v>0</v>
      </c>
      <c r="O78" s="61" t="e">
        <f>IF($D$2="Bi-Weekly",$J$3*$D$3*($H$3/5),IF($D$2="9 Month",IF(OR($K$2=10,$K$2=11),(E78/12*9)/9/$K$2*$D$3/2,(E78/12*9)/9/$K$2*$D$3),E78/12/$K$2*$D$3))</f>
        <v>#N/A</v>
      </c>
      <c r="P78"/>
    </row>
    <row r="79" spans="1:16" x14ac:dyDescent="0.25">
      <c r="A79" s="171"/>
      <c r="B79" s="174"/>
      <c r="E79" s="192"/>
      <c r="F79" s="193"/>
      <c r="G79" s="21"/>
      <c r="H79" s="21"/>
      <c r="I79" s="22"/>
      <c r="J79" s="75">
        <f>IF(AND(G79&lt;&gt;"",$D$2="9 Month"),_xlfn.DAYS(H79,G79)+1,IF(AND(G79&lt;&gt;"",$D$2="Bi-Weekly"),_xlfn.DAYS(H79,G79)+1,NETWORKDAYS(G79,H79)))</f>
        <v>0</v>
      </c>
      <c r="K79" s="76" t="e">
        <f>IF(E79&lt;&gt;0, IF(OR(D79="*", D79="CS",D79="C/S",D79="SC",D79="S/C"),($L$2-O79)*J79*I79*$D$3, O79*J79*I79*$D$3), $L$2*J79*I79*$D$3)</f>
        <v>#N/A</v>
      </c>
      <c r="L79" s="194" t="e">
        <f>K79/$N$2</f>
        <v>#N/A</v>
      </c>
      <c r="M79" s="195"/>
      <c r="N79" s="77">
        <f>IF(AND(E79&lt;&gt;0,D79&lt;&gt;"*",D79&lt;&gt;"CS",D79&lt;&gt;"C/S",D79&lt;&gt;"SC",D79&lt;&gt;"S/C"),($L$2-O79)*I79*J79*$D$3,0)</f>
        <v>0</v>
      </c>
      <c r="O79" s="61" t="e">
        <f>IF($D$2="Bi-Weekly",$J$3*$D$3*($H$3/5),IF($D$2="9 Month",IF(OR($K$2=10,$K$2=11),(E79/12*9)/9/$K$2*$D$3/2,(E79/12*9)/9/$K$2*$D$3),E79/12/$K$2*$D$3))</f>
        <v>#N/A</v>
      </c>
      <c r="P79"/>
    </row>
    <row r="80" spans="1:16" ht="15.75" thickBot="1" x14ac:dyDescent="0.3">
      <c r="A80" s="172"/>
      <c r="B80" s="175"/>
      <c r="C80" s="23"/>
      <c r="D80" s="23"/>
      <c r="E80" s="196"/>
      <c r="F80" s="197"/>
      <c r="G80" s="23"/>
      <c r="H80" s="23"/>
      <c r="I80" s="24"/>
      <c r="J80" s="75">
        <f>IF(AND(G80&lt;&gt;"",$D$2="9 Month"),_xlfn.DAYS(H80,G80)+1,IF(AND(G80&lt;&gt;"",$D$2="Bi-Weekly"),_xlfn.DAYS(H80,G80)+1,NETWORKDAYS(G80,H80)))</f>
        <v>0</v>
      </c>
      <c r="K80" s="76" t="e">
        <f>IF(E80&lt;&gt;0, IF(OR(D80="*", D80="CS",D80="C/S",D80="SC",D80="S/C"),($L$2-O80)*J80*I80*$D$3, O80*J80*I80*$D$3), $L$2*J80*I80*$D$3)</f>
        <v>#N/A</v>
      </c>
      <c r="L80" s="194" t="e">
        <f>K80/$N$2</f>
        <v>#N/A</v>
      </c>
      <c r="M80" s="195"/>
      <c r="N80" s="77">
        <f>IF(AND(E80&lt;&gt;0,D80&lt;&gt;"*",D80&lt;&gt;"CS",D80&lt;&gt;"C/S",D80&lt;&gt;"SC",D80&lt;&gt;"S/C"),($L$2-O80)*I80*J80*$D$3,0)</f>
        <v>0</v>
      </c>
      <c r="O80" s="61" t="e">
        <f>IF($D$2="Bi-Weekly",$J$3*$D$3*($H$3/5),IF($D$2="9 Month",IF(OR($K$2=10,$K$2=11),(E80/12*9)/9/$K$2*$D$3/2,(E80/12*9)/9/$K$2*$D$3),E80/12/$K$2*$D$3))</f>
        <v>#N/A</v>
      </c>
      <c r="P80"/>
    </row>
    <row r="81" spans="1:16" ht="15.75" thickBot="1" x14ac:dyDescent="0.3">
      <c r="A81" s="207" t="s">
        <v>62</v>
      </c>
      <c r="B81" s="209"/>
      <c r="C81" s="176" t="s">
        <v>53</v>
      </c>
      <c r="D81" s="177"/>
      <c r="E81" s="177"/>
      <c r="F81" s="178"/>
      <c r="G81" s="15"/>
      <c r="H81" s="16"/>
      <c r="I81" s="17"/>
      <c r="J81" s="78"/>
      <c r="K81" s="79" t="e">
        <f>SUM(K82:K85)</f>
        <v>#N/A</v>
      </c>
      <c r="L81" s="203" t="e">
        <f>ROUND( K81/$N$2,5)</f>
        <v>#N/A</v>
      </c>
      <c r="M81" s="204"/>
      <c r="N81" s="81">
        <f>SUM(N82:N85)</f>
        <v>0</v>
      </c>
      <c r="O81" s="60"/>
      <c r="P81"/>
    </row>
    <row r="82" spans="1:16" ht="15.75" thickTop="1" x14ac:dyDescent="0.25">
      <c r="A82" s="208"/>
      <c r="B82" s="210"/>
      <c r="E82" s="212"/>
      <c r="F82" s="213"/>
      <c r="G82" s="21"/>
      <c r="H82" s="21"/>
      <c r="I82" s="22"/>
      <c r="J82" s="75">
        <f>IF(AND(G82&lt;&gt;"",$D$2="9 Month"),_xlfn.DAYS(H82,G82)+1,IF(AND(G82&lt;&gt;"",$D$2="Bi-Weekly"),_xlfn.DAYS(H82,G82)+1,NETWORKDAYS(G82,H82)))</f>
        <v>0</v>
      </c>
      <c r="K82" s="76" t="e">
        <f>IF(E82&lt;&gt;0, IF(OR(D82="*", D82="CS",D82="C/S",D82="SC",D82="S/C"),($L$2-O82)*J82*I82*$D$3, O82*J82*I82*$D$3), $L$2*J82*I82*$D$3)</f>
        <v>#N/A</v>
      </c>
      <c r="L82" s="194" t="e">
        <f>K82/$N$2</f>
        <v>#N/A</v>
      </c>
      <c r="M82" s="195"/>
      <c r="N82" s="77">
        <f>IF(AND(E82&lt;&gt;0,D82&lt;&gt;"*",D82&lt;&gt;"CS",D82&lt;&gt;"C/S",D82&lt;&gt;"SC",D82&lt;&gt;"S/C"),($L$2-O82)*I82*J82*$D$3,0)</f>
        <v>0</v>
      </c>
      <c r="O82" s="61" t="e">
        <f>IF($D$2="Bi-Weekly",$J$3*$D$3*($H$3/5),IF($D$2="9 Month",IF(OR($K$2=10,$K$2=11),(E82/12*9)/9/$K$2*$D$3/2,(E82/12*9)/9/$K$2*$D$3),E82/12/$K$2*$D$3))</f>
        <v>#N/A</v>
      </c>
      <c r="P82"/>
    </row>
    <row r="83" spans="1:16" x14ac:dyDescent="0.25">
      <c r="A83" s="208"/>
      <c r="B83" s="210"/>
      <c r="E83" s="192"/>
      <c r="F83" s="193"/>
      <c r="G83" s="21"/>
      <c r="H83" s="21"/>
      <c r="I83" s="22"/>
      <c r="J83" s="75">
        <f>IF(AND(G83&lt;&gt;"",$D$2="9 Month"),_xlfn.DAYS(H83,G83)+1,IF(AND(G83&lt;&gt;"",$D$2="Bi-Weekly"),_xlfn.DAYS(H83,G83)+1,NETWORKDAYS(G83,H83)))</f>
        <v>0</v>
      </c>
      <c r="K83" s="76" t="e">
        <f>IF(E83&lt;&gt;0, IF(OR(D83="*", D83="CS",D83="C/S",D83="SC",D83="S/C"),($L$2-O83)*J83*I83*$D$3, O83*J83*I83*$D$3), $L$2*J83*I83*$D$3)</f>
        <v>#N/A</v>
      </c>
      <c r="L83" s="194" t="e">
        <f>K83/$N$2</f>
        <v>#N/A</v>
      </c>
      <c r="M83" s="195"/>
      <c r="N83" s="77">
        <f>IF(AND(E83&lt;&gt;0,D83&lt;&gt;"*",D83&lt;&gt;"CS",D83&lt;&gt;"C/S",D83&lt;&gt;"SC",D83&lt;&gt;"S/C"),($L$2-O83)*I83*J83*$D$3,0)</f>
        <v>0</v>
      </c>
      <c r="O83" s="61" t="e">
        <f>IF($D$2="Bi-Weekly",$J$3*$D$3*($H$3/5),IF($D$2="9 Month",IF(OR($K$2=10,$K$2=11),(E83/12*9)/9/$K$2*$D$3/2,(E83/12*9)/9/$K$2*$D$3),E83/12/$K$2*$D$3))</f>
        <v>#N/A</v>
      </c>
      <c r="P83"/>
    </row>
    <row r="84" spans="1:16" x14ac:dyDescent="0.25">
      <c r="A84" s="208"/>
      <c r="B84" s="210"/>
      <c r="E84" s="192"/>
      <c r="F84" s="193"/>
      <c r="G84" s="21"/>
      <c r="H84" s="21"/>
      <c r="I84" s="22"/>
      <c r="J84" s="75">
        <f>IF(AND(G84&lt;&gt;"",$D$2="9 Month"),_xlfn.DAYS(H84,G84)+1,IF(AND(G84&lt;&gt;"",$D$2="Bi-Weekly"),_xlfn.DAYS(H84,G84)+1,NETWORKDAYS(G84,H84)))</f>
        <v>0</v>
      </c>
      <c r="K84" s="76" t="e">
        <f>IF(E84&lt;&gt;0, IF(OR(D84="*", D84="CS",D84="C/S",D84="SC",D84="S/C"),($L$2-O84)*J84*I84*$D$3, O84*J84*I84*$D$3), $L$2*J84*I84*$D$3)</f>
        <v>#N/A</v>
      </c>
      <c r="L84" s="194" t="e">
        <f>K84/$N$2</f>
        <v>#N/A</v>
      </c>
      <c r="M84" s="195"/>
      <c r="N84" s="77">
        <f>IF(AND(E84&lt;&gt;0,D84&lt;&gt;"*",D84&lt;&gt;"CS",D84&lt;&gt;"C/S",D84&lt;&gt;"SC",D84&lt;&gt;"S/C"),($L$2-O84)*I84*J84*$D$3,0)</f>
        <v>0</v>
      </c>
      <c r="O84" s="61" t="e">
        <f>IF($D$2="Bi-Weekly",$J$3*$D$3*($H$3/5),IF($D$2="9 Month",IF(OR($K$2=10,$K$2=11),(E84/12*9)/9/$K$2*$D$3/2,(E84/12*9)/9/$K$2*$D$3),E84/12/$K$2*$D$3))</f>
        <v>#N/A</v>
      </c>
      <c r="P84"/>
    </row>
    <row r="85" spans="1:16" ht="15.75" thickBot="1" x14ac:dyDescent="0.3">
      <c r="A85" s="214"/>
      <c r="B85" s="211"/>
      <c r="C85" s="23"/>
      <c r="D85" s="23"/>
      <c r="E85" s="196"/>
      <c r="F85" s="197"/>
      <c r="G85" s="23"/>
      <c r="H85" s="23"/>
      <c r="I85" s="24"/>
      <c r="J85" s="75">
        <f>IF(AND(G85&lt;&gt;"",$D$2="9 Month"),_xlfn.DAYS(H85,G85)+1,IF(AND(G85&lt;&gt;"",$D$2="Bi-Weekly"),_xlfn.DAYS(H85,G85)+1,NETWORKDAYS(G85,H85)))</f>
        <v>0</v>
      </c>
      <c r="K85" s="76" t="e">
        <f>IF(E85&lt;&gt;0, IF(OR(D85="*", D85="CS",D85="C/S",D85="SC",D85="S/C"),($L$2-O85)*J85*I85*$D$3, O85*J85*I85*$D$3), $L$2*J85*I85*$D$3)</f>
        <v>#N/A</v>
      </c>
      <c r="L85" s="194" t="e">
        <f>K85/$N$2</f>
        <v>#N/A</v>
      </c>
      <c r="M85" s="195"/>
      <c r="N85" s="77">
        <f>IF(AND(E85&lt;&gt;0,D85&lt;&gt;"*",D85&lt;&gt;"CS",D85&lt;&gt;"C/S",D85&lt;&gt;"SC",D85&lt;&gt;"S/C"),($L$2-O85)*I85*J85*$D$3,0)</f>
        <v>0</v>
      </c>
      <c r="O85" s="61" t="e">
        <f>IF($D$2="Bi-Weekly",$J$3*$D$3*($H$3/5),IF($D$2="9 Month",IF(OR($K$2=10,$K$2=11),(E85/12*9)/9/$K$2*$D$3/2,(E85/12*9)/9/$K$2*$D$3),E85/12/$K$2*$D$3))</f>
        <v>#N/A</v>
      </c>
      <c r="P85"/>
    </row>
    <row r="86" spans="1:16" ht="15.75" thickBot="1" x14ac:dyDescent="0.3">
      <c r="A86" s="170" t="s">
        <v>61</v>
      </c>
      <c r="B86" s="173"/>
      <c r="C86" s="176" t="s">
        <v>54</v>
      </c>
      <c r="D86" s="177"/>
      <c r="E86" s="177"/>
      <c r="F86" s="178"/>
      <c r="G86" s="15"/>
      <c r="H86" s="16"/>
      <c r="I86" s="17"/>
      <c r="J86" s="78"/>
      <c r="K86" s="79" t="e">
        <f>SUM(K87:K90)</f>
        <v>#N/A</v>
      </c>
      <c r="L86" s="203" t="e">
        <f>ROUND( K86/$N$2,5)</f>
        <v>#N/A</v>
      </c>
      <c r="M86" s="204"/>
      <c r="N86" s="81">
        <f>SUM(N87:N90)</f>
        <v>0</v>
      </c>
      <c r="O86" s="60"/>
      <c r="P86"/>
    </row>
    <row r="87" spans="1:16" ht="15.75" thickTop="1" x14ac:dyDescent="0.25">
      <c r="A87" s="171"/>
      <c r="B87" s="174"/>
      <c r="E87" s="212"/>
      <c r="F87" s="213"/>
      <c r="G87" s="21"/>
      <c r="H87" s="21"/>
      <c r="I87" s="22"/>
      <c r="J87" s="75">
        <f>IF(AND(G87&lt;&gt;"",$D$2="9 Month"),_xlfn.DAYS(H87,G87)+1,IF(AND(G87&lt;&gt;"",$D$2="Bi-Weekly"),_xlfn.DAYS(H87,G87)+1,NETWORKDAYS(G87,H87)))</f>
        <v>0</v>
      </c>
      <c r="K87" s="76" t="e">
        <f>IF(E87&lt;&gt;0, IF(OR(D87="*", D87="CS",D87="C/S",D87="SC",D87="S/C"),($L$2-O87)*J87*I87*$D$3, O87*J87*I87*$D$3), $L$2*J87*I87*$D$3)</f>
        <v>#N/A</v>
      </c>
      <c r="L87" s="194" t="e">
        <f>K87/$N$2</f>
        <v>#N/A</v>
      </c>
      <c r="M87" s="195"/>
      <c r="N87" s="77">
        <f>IF(AND(E87&lt;&gt;0,D87&lt;&gt;"*",D87&lt;&gt;"CS",D87&lt;&gt;"C/S",D87&lt;&gt;"SC",D87&lt;&gt;"S/C"),($L$2-O87)*I87*J87*$D$3,0)</f>
        <v>0</v>
      </c>
      <c r="O87" s="61" t="e">
        <f>IF($D$2="Bi-Weekly",$J$3*$D$3*($H$3/5),IF($D$2="9 Month",IF(OR($K$2=10,$K$2=11),(E87/12*9)/9/$K$2*$D$3/2,(E87/12*9)/9/$K$2*$D$3),E87/12/$K$2*$D$3))</f>
        <v>#N/A</v>
      </c>
      <c r="P87"/>
    </row>
    <row r="88" spans="1:16" x14ac:dyDescent="0.25">
      <c r="A88" s="171"/>
      <c r="B88" s="174"/>
      <c r="E88" s="192"/>
      <c r="F88" s="193"/>
      <c r="G88" s="21"/>
      <c r="H88" s="21"/>
      <c r="I88" s="22"/>
      <c r="J88" s="75">
        <f>IF(AND(G88&lt;&gt;"",$D$2="9 Month"),_xlfn.DAYS(H88,G88)+1,IF(AND(G88&lt;&gt;"",$D$2="Bi-Weekly"),_xlfn.DAYS(H88,G88)+1,NETWORKDAYS(G88,H88)))</f>
        <v>0</v>
      </c>
      <c r="K88" s="76" t="e">
        <f>IF(E88&lt;&gt;0, IF(OR(D88="*", D88="CS",D88="C/S",D88="SC",D88="S/C"),($L$2-O88)*J88*I88*$D$3, O88*J88*I88*$D$3), $L$2*J88*I88*$D$3)</f>
        <v>#N/A</v>
      </c>
      <c r="L88" s="194" t="e">
        <f>K88/$N$2</f>
        <v>#N/A</v>
      </c>
      <c r="M88" s="195"/>
      <c r="N88" s="77">
        <f>IF(AND(E88&lt;&gt;0,D88&lt;&gt;"*",D88&lt;&gt;"CS",D88&lt;&gt;"C/S",D88&lt;&gt;"SC",D88&lt;&gt;"S/C"),($L$2-O88)*I88*J88*$D$3,0)</f>
        <v>0</v>
      </c>
      <c r="O88" s="61" t="e">
        <f>IF($D$2="Bi-Weekly",$J$3*$D$3*($H$3/5),IF($D$2="9 Month",IF(OR($K$2=10,$K$2=11),(E88/12*9)/9/$K$2*$D$3/2,(E88/12*9)/9/$K$2*$D$3),E88/12/$K$2*$D$3))</f>
        <v>#N/A</v>
      </c>
      <c r="P88"/>
    </row>
    <row r="89" spans="1:16" x14ac:dyDescent="0.25">
      <c r="A89" s="171"/>
      <c r="B89" s="174"/>
      <c r="E89" s="192"/>
      <c r="F89" s="193"/>
      <c r="G89" s="21"/>
      <c r="H89" s="21"/>
      <c r="I89" s="22"/>
      <c r="J89" s="75">
        <f>IF(AND(G89&lt;&gt;"",$D$2="9 Month"),_xlfn.DAYS(H89,G89)+1,IF(AND(G89&lt;&gt;"",$D$2="Bi-Weekly"),_xlfn.DAYS(H89,G89)+1,NETWORKDAYS(G89,H89)))</f>
        <v>0</v>
      </c>
      <c r="K89" s="76" t="e">
        <f>IF(E89&lt;&gt;0, IF(OR(D89="*", D89="CS",D89="C/S",D89="SC",D89="S/C"),($L$2-O89)*J89*I89*$D$3, O89*J89*I89*$D$3), $L$2*J89*I89*$D$3)</f>
        <v>#N/A</v>
      </c>
      <c r="L89" s="194" t="e">
        <f>K89/$N$2</f>
        <v>#N/A</v>
      </c>
      <c r="M89" s="195"/>
      <c r="N89" s="77">
        <f>IF(AND(E89&lt;&gt;0,D89&lt;&gt;"*",D89&lt;&gt;"CS",D89&lt;&gt;"C/S",D89&lt;&gt;"SC",D89&lt;&gt;"S/C"),($L$2-O89)*I89*J89*$D$3,0)</f>
        <v>0</v>
      </c>
      <c r="O89" s="61" t="e">
        <f>IF($D$2="Bi-Weekly",$J$3*$D$3*($H$3/5),IF($D$2="9 Month",IF(OR($K$2=10,$K$2=11),(E89/12*9)/9/$K$2*$D$3/2,(E89/12*9)/9/$K$2*$D$3),E89/12/$K$2*$D$3))</f>
        <v>#N/A</v>
      </c>
      <c r="P89"/>
    </row>
    <row r="90" spans="1:16" ht="15.75" thickBot="1" x14ac:dyDescent="0.3">
      <c r="A90" s="172"/>
      <c r="B90" s="175"/>
      <c r="C90" s="23"/>
      <c r="D90" s="23"/>
      <c r="E90" s="196"/>
      <c r="F90" s="197"/>
      <c r="G90" s="23"/>
      <c r="H90" s="23"/>
      <c r="I90" s="24"/>
      <c r="J90" s="75">
        <f>IF(AND(G90&lt;&gt;"",$D$2="9 Month"),_xlfn.DAYS(H90,G90)+1,IF(AND(G90&lt;&gt;"",$D$2="Bi-Weekly"),_xlfn.DAYS(H90,G90)+1,NETWORKDAYS(G90,H90)))</f>
        <v>0</v>
      </c>
      <c r="K90" s="76" t="e">
        <f>IF(E90&lt;&gt;0, IF(OR(D90="*", D90="CS",D90="C/S",D90="SC",D90="S/C"),($L$2-O90)*J90*I90*$D$3, O90*J90*I90*$D$3), $L$2*J90*I90*$D$3)</f>
        <v>#N/A</v>
      </c>
      <c r="L90" s="194" t="e">
        <f>K90/$N$2</f>
        <v>#N/A</v>
      </c>
      <c r="M90" s="195"/>
      <c r="N90" s="77">
        <f>IF(AND(E90&lt;&gt;0,D90&lt;&gt;"*",D90&lt;&gt;"CS",D90&lt;&gt;"C/S",D90&lt;&gt;"SC",D90&lt;&gt;"S/C"),($L$2-O90)*I90*J90*$D$3,0)</f>
        <v>0</v>
      </c>
      <c r="O90" s="61" t="e">
        <f>IF($D$2="Bi-Weekly",$J$3*$D$3*($H$3/5),IF($D$2="9 Month",IF(OR($K$2=10,$K$2=11),(E90/12*9)/9/$K$2*$D$3/2,(E90/12*9)/9/$K$2*$D$3),E90/12/$K$2*$D$3))</f>
        <v>#N/A</v>
      </c>
      <c r="P90"/>
    </row>
    <row r="91" spans="1:16" ht="15.75" thickBot="1" x14ac:dyDescent="0.3">
      <c r="A91" s="207" t="s">
        <v>60</v>
      </c>
      <c r="B91" s="209"/>
      <c r="C91" s="176" t="s">
        <v>55</v>
      </c>
      <c r="D91" s="177"/>
      <c r="E91" s="177"/>
      <c r="F91" s="178"/>
      <c r="G91" s="15"/>
      <c r="H91" s="16"/>
      <c r="I91" s="17"/>
      <c r="J91" s="78"/>
      <c r="K91" s="79" t="e">
        <f>SUM(K92:K95)</f>
        <v>#N/A</v>
      </c>
      <c r="L91" s="203" t="e">
        <f>ROUND( K91/$N$2,5)</f>
        <v>#N/A</v>
      </c>
      <c r="M91" s="204"/>
      <c r="N91" s="81">
        <f>SUM(N92:N95)</f>
        <v>0</v>
      </c>
      <c r="O91" s="60"/>
      <c r="P91"/>
    </row>
    <row r="92" spans="1:16" ht="15.75" thickTop="1" x14ac:dyDescent="0.25">
      <c r="A92" s="208"/>
      <c r="B92" s="210"/>
      <c r="E92" s="212"/>
      <c r="F92" s="213"/>
      <c r="G92" s="21"/>
      <c r="H92" s="21"/>
      <c r="I92" s="22"/>
      <c r="J92" s="75">
        <f>IF(AND(G92&lt;&gt;"",$D$2="9 Month"),_xlfn.DAYS(H92,G92)+1,IF(AND(G92&lt;&gt;"",$D$2="Bi-Weekly"),_xlfn.DAYS(H92,G92)+1,NETWORKDAYS(G92,H92)))</f>
        <v>0</v>
      </c>
      <c r="K92" s="76" t="e">
        <f>IF(E92&lt;&gt;0, IF(OR(D92="*", D92="CS",D92="C/S",D92="SC",D92="S/C"),($L$2-O92)*J92*I92*$D$3, O92*J92*I92*$D$3), $L$2*J92*I92*$D$3)</f>
        <v>#N/A</v>
      </c>
      <c r="L92" s="194" t="e">
        <f>K92/$N$2</f>
        <v>#N/A</v>
      </c>
      <c r="M92" s="195"/>
      <c r="N92" s="77">
        <f>IF(AND(E92&lt;&gt;0,D92&lt;&gt;"*",D92&lt;&gt;"CS",D92&lt;&gt;"C/S",D92&lt;&gt;"SC",D92&lt;&gt;"S/C"),($L$2-O92)*I92*J92*$D$3,0)</f>
        <v>0</v>
      </c>
      <c r="O92" s="61" t="e">
        <f>IF($D$2="Bi-Weekly",$J$3*$D$3*($H$3/5),IF($D$2="9 Month",IF(OR($K$2=10,$K$2=11),(E92/12*9)/9/$K$2*$D$3/2,(E92/12*9)/9/$K$2*$D$3),E92/12/$K$2*$D$3))</f>
        <v>#N/A</v>
      </c>
      <c r="P92"/>
    </row>
    <row r="93" spans="1:16" x14ac:dyDescent="0.25">
      <c r="A93" s="208"/>
      <c r="B93" s="210"/>
      <c r="E93" s="192"/>
      <c r="F93" s="193"/>
      <c r="G93" s="21"/>
      <c r="H93" s="21"/>
      <c r="I93" s="22"/>
      <c r="J93" s="75">
        <f>IF(AND(G93&lt;&gt;"",$D$2="9 Month"),_xlfn.DAYS(H93,G93)+1,IF(AND(G93&lt;&gt;"",$D$2="Bi-Weekly"),_xlfn.DAYS(H93,G93)+1,NETWORKDAYS(G93,H93)))</f>
        <v>0</v>
      </c>
      <c r="K93" s="76" t="e">
        <f>IF(E93&lt;&gt;0, IF(OR(D93="*", D93="CS",D93="C/S",D93="SC",D93="S/C"),($L$2-O93)*J93*I93*$D$3, O93*J93*I93*$D$3), $L$2*J93*I93*$D$3)</f>
        <v>#N/A</v>
      </c>
      <c r="L93" s="194" t="e">
        <f>K93/$N$2</f>
        <v>#N/A</v>
      </c>
      <c r="M93" s="195"/>
      <c r="N93" s="77">
        <f>IF(AND(E93&lt;&gt;0,D93&lt;&gt;"*",D93&lt;&gt;"CS",D93&lt;&gt;"C/S",D93&lt;&gt;"SC",D93&lt;&gt;"S/C"),($L$2-O93)*I93*J93*$D$3,0)</f>
        <v>0</v>
      </c>
      <c r="O93" s="61" t="e">
        <f>IF($D$2="Bi-Weekly",$J$3*$D$3*($H$3/5),IF($D$2="9 Month",IF(OR($K$2=10,$K$2=11),(E93/12*9)/9/$K$2*$D$3/2,(E93/12*9)/9/$K$2*$D$3),E93/12/$K$2*$D$3))</f>
        <v>#N/A</v>
      </c>
      <c r="P93"/>
    </row>
    <row r="94" spans="1:16" x14ac:dyDescent="0.25">
      <c r="A94" s="208"/>
      <c r="B94" s="210"/>
      <c r="E94" s="192"/>
      <c r="F94" s="193"/>
      <c r="G94" s="21"/>
      <c r="H94" s="21"/>
      <c r="I94" s="22"/>
      <c r="J94" s="75">
        <f>IF(AND(G94&lt;&gt;"",$D$2="9 Month"),_xlfn.DAYS(H94,G94)+1,IF(AND(G94&lt;&gt;"",$D$2="Bi-Weekly"),_xlfn.DAYS(H94,G94)+1,NETWORKDAYS(G94,H94)))</f>
        <v>0</v>
      </c>
      <c r="K94" s="76" t="e">
        <f>IF(E94&lt;&gt;0, IF(OR(D94="*", D94="CS",D94="C/S",D94="SC",D94="S/C"),($L$2-O94)*J94*I94*$D$3, O94*J94*I94*$D$3), $L$2*J94*I94*$D$3)</f>
        <v>#N/A</v>
      </c>
      <c r="L94" s="194" t="e">
        <f>K94/$N$2</f>
        <v>#N/A</v>
      </c>
      <c r="M94" s="195"/>
      <c r="N94" s="77">
        <f>IF(AND(E94&lt;&gt;0,D94&lt;&gt;"*",D94&lt;&gt;"CS",D94&lt;&gt;"C/S",D94&lt;&gt;"SC",D94&lt;&gt;"S/C"),($L$2-O94)*I94*J94*$D$3,0)</f>
        <v>0</v>
      </c>
      <c r="O94" s="61" t="e">
        <f>IF($D$2="Bi-Weekly",$J$3*$D$3*($H$3/5),IF($D$2="9 Month",IF(OR($K$2=10,$K$2=11),(E94/12*9)/9/$K$2*$D$3/2,(E94/12*9)/9/$K$2*$D$3),E94/12/$K$2*$D$3))</f>
        <v>#N/A</v>
      </c>
      <c r="P94"/>
    </row>
    <row r="95" spans="1:16" ht="15.75" thickBot="1" x14ac:dyDescent="0.3">
      <c r="A95" s="214"/>
      <c r="B95" s="211"/>
      <c r="C95" s="23"/>
      <c r="D95" s="23"/>
      <c r="E95" s="196"/>
      <c r="F95" s="197"/>
      <c r="G95" s="23"/>
      <c r="H95" s="23"/>
      <c r="I95" s="24"/>
      <c r="J95" s="75">
        <f>IF(AND(G95&lt;&gt;"",$D$2="9 Month"),_xlfn.DAYS(H95,G95)+1,IF(AND(G95&lt;&gt;"",$D$2="Bi-Weekly"),_xlfn.DAYS(H95,G95)+1,NETWORKDAYS(G95,H95)))</f>
        <v>0</v>
      </c>
      <c r="K95" s="76" t="e">
        <f>IF(E95&lt;&gt;0, IF(OR(D95="*", D95="CS",D95="C/S",D95="SC",D95="S/C"),($L$2-O95)*J95*I95*$D$3, O95*J95*I95*$D$3), $L$2*J95*I95*$D$3)</f>
        <v>#N/A</v>
      </c>
      <c r="L95" s="194" t="e">
        <f>K95/$N$2</f>
        <v>#N/A</v>
      </c>
      <c r="M95" s="195"/>
      <c r="N95" s="77">
        <f>IF(AND(E95&lt;&gt;0,D95&lt;&gt;"*",D95&lt;&gt;"CS",D95&lt;&gt;"C/S",D95&lt;&gt;"SC",D95&lt;&gt;"S/C"),($L$2-O95)*I95*J95*$D$3,0)</f>
        <v>0</v>
      </c>
      <c r="O95" s="61" t="e">
        <f>IF($D$2="Bi-Weekly",$J$3*$D$3*($H$3/5),IF($D$2="9 Month",IF(OR($K$2=10,$K$2=11),(E95/12*9)/9/$K$2*$D$3/2,(E95/12*9)/9/$K$2*$D$3),E95/12/$K$2*$D$3))</f>
        <v>#N/A</v>
      </c>
      <c r="P95"/>
    </row>
    <row r="96" spans="1:16" ht="15.75" thickBot="1" x14ac:dyDescent="0.3">
      <c r="A96" s="170" t="s">
        <v>59</v>
      </c>
      <c r="B96" s="173"/>
      <c r="C96" s="176" t="s">
        <v>56</v>
      </c>
      <c r="D96" s="177"/>
      <c r="E96" s="177"/>
      <c r="F96" s="178"/>
      <c r="G96" s="15"/>
      <c r="H96" s="16"/>
      <c r="I96" s="17"/>
      <c r="J96" s="78"/>
      <c r="K96" s="79" t="e">
        <f>SUM(K97:K100)</f>
        <v>#N/A</v>
      </c>
      <c r="L96" s="203" t="e">
        <f>ROUND( K96/$N$2,5)</f>
        <v>#N/A</v>
      </c>
      <c r="M96" s="204"/>
      <c r="N96" s="81">
        <f>SUM(N97:N100)</f>
        <v>0</v>
      </c>
      <c r="O96" s="60"/>
      <c r="P96"/>
    </row>
    <row r="97" spans="1:16" ht="15.75" thickTop="1" x14ac:dyDescent="0.25">
      <c r="A97" s="171"/>
      <c r="B97" s="174"/>
      <c r="E97" s="212"/>
      <c r="F97" s="213"/>
      <c r="G97" s="21"/>
      <c r="H97" s="21"/>
      <c r="I97" s="22"/>
      <c r="J97" s="75">
        <f>IF(AND(G97&lt;&gt;"",$D$2="9 Month"),_xlfn.DAYS(H97,G97)+1,IF(AND(G97&lt;&gt;"",$D$2="Bi-Weekly"),_xlfn.DAYS(H97,G97)+1,NETWORKDAYS(G97,H97)))</f>
        <v>0</v>
      </c>
      <c r="K97" s="76" t="e">
        <f>IF(E97&lt;&gt;0, IF(OR(D97="*", D97="CS",D97="C/S",D97="SC",D97="S/C"),($L$2-O97)*J97*I97*$D$3, O97*J97*I97*$D$3), $L$2*J97*I97*$D$3)</f>
        <v>#N/A</v>
      </c>
      <c r="L97" s="194" t="e">
        <f>K97/$N$2</f>
        <v>#N/A</v>
      </c>
      <c r="M97" s="195"/>
      <c r="N97" s="77">
        <f>IF(AND(E97&lt;&gt;0,D97&lt;&gt;"*",D97&lt;&gt;"CS",D97&lt;&gt;"C/S",D97&lt;&gt;"SC",D97&lt;&gt;"S/C"),($L$2-O97)*I97*J97*$D$3,0)</f>
        <v>0</v>
      </c>
      <c r="O97" s="61" t="e">
        <f>IF($D$2="Bi-Weekly",$J$3*$D$3*($H$3/5),IF($D$2="9 Month",IF(OR($K$2=10,$K$2=11),(E97/12*9)/9/$K$2*$D$3/2,(E97/12*9)/9/$K$2*$D$3),E97/12/$K$2*$D$3))</f>
        <v>#N/A</v>
      </c>
      <c r="P97"/>
    </row>
    <row r="98" spans="1:16" x14ac:dyDescent="0.25">
      <c r="A98" s="171"/>
      <c r="B98" s="174"/>
      <c r="E98" s="192"/>
      <c r="F98" s="193"/>
      <c r="G98" s="21"/>
      <c r="H98" s="21"/>
      <c r="I98" s="22"/>
      <c r="J98" s="75">
        <f>IF(AND(G98&lt;&gt;"",$D$2="9 Month"),_xlfn.DAYS(H98,G98)+1,IF(AND(G98&lt;&gt;"",$D$2="Bi-Weekly"),_xlfn.DAYS(H98,G98)+1,NETWORKDAYS(G98,H98)))</f>
        <v>0</v>
      </c>
      <c r="K98" s="76" t="e">
        <f>IF(E98&lt;&gt;0, IF(OR(D98="*", D98="CS",D98="C/S",D98="SC",D98="S/C"),($L$2-O98)*J98*I98*$D$3, O98*J98*I98*$D$3), $L$2*J98*I98*$D$3)</f>
        <v>#N/A</v>
      </c>
      <c r="L98" s="194" t="e">
        <f>K98/$N$2</f>
        <v>#N/A</v>
      </c>
      <c r="M98" s="195"/>
      <c r="N98" s="77">
        <f>IF(AND(E98&lt;&gt;0,D98&lt;&gt;"*",D98&lt;&gt;"CS",D98&lt;&gt;"C/S",D98&lt;&gt;"SC",D98&lt;&gt;"S/C"),($L$2-O98)*I98*J98*$D$3,0)</f>
        <v>0</v>
      </c>
      <c r="O98" s="61" t="e">
        <f>IF($D$2="Bi-Weekly",$J$3*$D$3*($H$3/5),IF($D$2="9 Month",IF(OR($K$2=10,$K$2=11),(E98/12*9)/9/$K$2*$D$3/2,(E98/12*9)/9/$K$2*$D$3),E98/12/$K$2*$D$3))</f>
        <v>#N/A</v>
      </c>
      <c r="P98"/>
    </row>
    <row r="99" spans="1:16" x14ac:dyDescent="0.25">
      <c r="A99" s="171"/>
      <c r="B99" s="174"/>
      <c r="E99" s="192"/>
      <c r="F99" s="193"/>
      <c r="G99" s="21"/>
      <c r="H99" s="21"/>
      <c r="I99" s="22"/>
      <c r="J99" s="75">
        <f>IF(AND(G99&lt;&gt;"",$D$2="9 Month"),_xlfn.DAYS(H99,G99)+1,IF(AND(G99&lt;&gt;"",$D$2="Bi-Weekly"),_xlfn.DAYS(H99,G99)+1,NETWORKDAYS(G99,H99)))</f>
        <v>0</v>
      </c>
      <c r="K99" s="76" t="e">
        <f>IF(E99&lt;&gt;0, IF(OR(D99="*", D99="CS",D99="C/S",D99="SC",D99="S/C"),($L$2-O99)*J99*I99*$D$3, O99*J99*I99*$D$3), $L$2*J99*I99*$D$3)</f>
        <v>#N/A</v>
      </c>
      <c r="L99" s="194" t="e">
        <f>K99/$N$2</f>
        <v>#N/A</v>
      </c>
      <c r="M99" s="195"/>
      <c r="N99" s="77">
        <f>IF(AND(E99&lt;&gt;0,D99&lt;&gt;"*",D99&lt;&gt;"CS",D99&lt;&gt;"C/S",D99&lt;&gt;"SC",D99&lt;&gt;"S/C"),($L$2-O99)*I99*J99*$D$3,0)</f>
        <v>0</v>
      </c>
      <c r="O99" s="61" t="e">
        <f>IF($D$2="Bi-Weekly",$J$3*$D$3*($H$3/5),IF($D$2="9 Month",IF(OR($K$2=10,$K$2=11),(E99/12*9)/9/$K$2*$D$3/2,(E99/12*9)/9/$K$2*$D$3),E99/12/$K$2*$D$3))</f>
        <v>#N/A</v>
      </c>
      <c r="P99"/>
    </row>
    <row r="100" spans="1:16" ht="15.75" thickBot="1" x14ac:dyDescent="0.3">
      <c r="A100" s="172"/>
      <c r="B100" s="175"/>
      <c r="C100" s="23"/>
      <c r="D100" s="23"/>
      <c r="E100" s="196"/>
      <c r="F100" s="197"/>
      <c r="G100" s="23"/>
      <c r="H100" s="23"/>
      <c r="I100" s="24"/>
      <c r="J100" s="75">
        <f>IF(AND(G100&lt;&gt;"",$D$2="9 Month"),_xlfn.DAYS(H100,G100)+1,IF(AND(G100&lt;&gt;"",$D$2="Bi-Weekly"),_xlfn.DAYS(H100,G100)+1,NETWORKDAYS(G100,H100)))</f>
        <v>0</v>
      </c>
      <c r="K100" s="76" t="e">
        <f>IF(E100&lt;&gt;0, IF(OR(D100="*", D100="CS",D100="C/S",D100="SC",D100="S/C"),($L$2-O100)*J100*I100*$D$3, O100*J100*I100*$D$3), $L$2*J100*I100*$D$3)</f>
        <v>#N/A</v>
      </c>
      <c r="L100" s="194" t="e">
        <f>K100/$N$2</f>
        <v>#N/A</v>
      </c>
      <c r="M100" s="195"/>
      <c r="N100" s="77">
        <f>IF(AND(E100&lt;&gt;0,D100&lt;&gt;"*",D100&lt;&gt;"CS",D100&lt;&gt;"C/S",D100&lt;&gt;"SC",D100&lt;&gt;"S/C"),($L$2-O100)*I100*J100*$D$3,0)</f>
        <v>0</v>
      </c>
      <c r="O100" s="61" t="e">
        <f>IF($D$2="Bi-Weekly",$J$3*$D$3*($H$3/5),IF($D$2="9 Month",IF(OR($K$2=10,$K$2=11),(E100/12*9)/9/$K$2*$D$3/2,(E100/12*9)/9/$K$2*$D$3),E100/12/$K$2*$D$3))</f>
        <v>#N/A</v>
      </c>
      <c r="P100"/>
    </row>
    <row r="101" spans="1:16" ht="15.75" thickBot="1" x14ac:dyDescent="0.3">
      <c r="A101" s="207" t="s">
        <v>58</v>
      </c>
      <c r="B101" s="209"/>
      <c r="C101" s="176" t="s">
        <v>57</v>
      </c>
      <c r="D101" s="177"/>
      <c r="E101" s="177"/>
      <c r="F101" s="178"/>
      <c r="G101" s="15"/>
      <c r="H101" s="16"/>
      <c r="I101" s="17"/>
      <c r="J101" s="78"/>
      <c r="K101" s="79" t="e">
        <f>SUM(K102:K105)</f>
        <v>#N/A</v>
      </c>
      <c r="L101" s="203" t="e">
        <f>ROUND( K101/$N$2,5)</f>
        <v>#N/A</v>
      </c>
      <c r="M101" s="204"/>
      <c r="N101" s="81">
        <f>SUM(N102:N105)</f>
        <v>0</v>
      </c>
      <c r="O101" s="60"/>
      <c r="P101"/>
    </row>
    <row r="102" spans="1:16" ht="15.75" thickTop="1" x14ac:dyDescent="0.25">
      <c r="A102" s="208"/>
      <c r="B102" s="210"/>
      <c r="E102" s="212"/>
      <c r="F102" s="213"/>
      <c r="G102" s="21"/>
      <c r="H102" s="21"/>
      <c r="I102" s="22"/>
      <c r="J102" s="75">
        <f>IF(AND(G102&lt;&gt;"",$D$2="9 Month"),_xlfn.DAYS(H102,G102)+1,IF(AND(G102&lt;&gt;"",$D$2="Bi-Weekly"),_xlfn.DAYS(H102,G102)+1,NETWORKDAYS(G102,H102)))</f>
        <v>0</v>
      </c>
      <c r="K102" s="76" t="e">
        <f>IF(E102&lt;&gt;0, IF(OR(D102="*", D102="CS",D102="C/S",D102="SC",D102="S/C"),($L$2-O102)*J102*I102*$D$3, O102*J102*I102*$D$3), $L$2*J102*I102*$D$3)</f>
        <v>#N/A</v>
      </c>
      <c r="L102" s="194" t="e">
        <f>K102/$N$2</f>
        <v>#N/A</v>
      </c>
      <c r="M102" s="195"/>
      <c r="N102" s="77">
        <f>IF(AND(E102&lt;&gt;0,D102&lt;&gt;"*",D102&lt;&gt;"CS",D102&lt;&gt;"C/S",D102&lt;&gt;"SC",D102&lt;&gt;"S/C"),($L$2-O102)*I102*J102*$D$3,0)</f>
        <v>0</v>
      </c>
      <c r="O102" s="61" t="e">
        <f>IF($D$2="Bi-Weekly",$J$3*$D$3*($H$3/5),IF($D$2="9 Month",IF(OR($K$2=10,$K$2=11),(E102/12*9)/9/$K$2*$D$3/2,(E102/12*9)/9/$K$2*$D$3),E102/12/$K$2*$D$3))</f>
        <v>#N/A</v>
      </c>
      <c r="P102"/>
    </row>
    <row r="103" spans="1:16" x14ac:dyDescent="0.25">
      <c r="A103" s="208"/>
      <c r="B103" s="210"/>
      <c r="E103" s="192"/>
      <c r="F103" s="193"/>
      <c r="G103" s="21"/>
      <c r="H103" s="21"/>
      <c r="I103" s="22"/>
      <c r="J103" s="75">
        <f>IF(AND(G103&lt;&gt;"",$D$2="9 Month"),_xlfn.DAYS(H103,G103)+1,IF(AND(G103&lt;&gt;"",$D$2="Bi-Weekly"),_xlfn.DAYS(H103,G103)+1,NETWORKDAYS(G103,H103)))</f>
        <v>0</v>
      </c>
      <c r="K103" s="76" t="e">
        <f>IF(E103&lt;&gt;0, IF(OR(D103="*", D103="CS",D103="C/S",D103="SC",D103="S/C"),($L$2-O103)*J103*I103*$D$3, O103*J103*I103*$D$3), $L$2*J103*I103*$D$3)</f>
        <v>#N/A</v>
      </c>
      <c r="L103" s="194" t="e">
        <f>K103/$N$2</f>
        <v>#N/A</v>
      </c>
      <c r="M103" s="195"/>
      <c r="N103" s="77">
        <f>IF(AND(E103&lt;&gt;0,D103&lt;&gt;"*",D103&lt;&gt;"CS",D103&lt;&gt;"C/S",D103&lt;&gt;"SC",D103&lt;&gt;"S/C"),($L$2-O103)*I103*J103*$D$3,0)</f>
        <v>0</v>
      </c>
      <c r="O103" s="61" t="e">
        <f>IF($D$2="Bi-Weekly",$J$3*$D$3*($H$3/5),IF($D$2="9 Month",IF(OR($K$2=10,$K$2=11),(E103/12*9)/9/$K$2*$D$3/2,(E103/12*9)/9/$K$2*$D$3),E103/12/$K$2*$D$3))</f>
        <v>#N/A</v>
      </c>
      <c r="P103"/>
    </row>
    <row r="104" spans="1:16" x14ac:dyDescent="0.25">
      <c r="A104" s="208"/>
      <c r="B104" s="210"/>
      <c r="E104" s="192"/>
      <c r="F104" s="193"/>
      <c r="G104" s="21"/>
      <c r="H104" s="21"/>
      <c r="I104" s="22"/>
      <c r="J104" s="75">
        <f>IF(AND(G104&lt;&gt;"",$D$2="9 Month"),_xlfn.DAYS(H104,G104)+1,IF(AND(G104&lt;&gt;"",$D$2="Bi-Weekly"),_xlfn.DAYS(H104,G104)+1,NETWORKDAYS(G104,H104)))</f>
        <v>0</v>
      </c>
      <c r="K104" s="76" t="e">
        <f>IF(E104&lt;&gt;0, IF(OR(D104="*", D104="CS",D104="C/S",D104="SC",D104="S/C"),($L$2-O104)*J104*I104*$D$3, O104*J104*I104*$D$3), $L$2*J104*I104*$D$3)</f>
        <v>#N/A</v>
      </c>
      <c r="L104" s="194" t="e">
        <f>K104/$N$2</f>
        <v>#N/A</v>
      </c>
      <c r="M104" s="195"/>
      <c r="N104" s="77">
        <f>IF(AND(E104&lt;&gt;0,D104&lt;&gt;"*",D104&lt;&gt;"CS",D104&lt;&gt;"C/S",D104&lt;&gt;"SC",D104&lt;&gt;"S/C"),($L$2-O104)*I104*J104*$D$3,0)</f>
        <v>0</v>
      </c>
      <c r="O104" s="61" t="e">
        <f>IF($D$2="Bi-Weekly",$J$3*$D$3*($H$3/5),IF($D$2="9 Month",IF(OR($K$2=10,$K$2=11),(E104/12*9)/9/$K$2*$D$3/2,(E104/12*9)/9/$K$2*$D$3),E104/12/$K$2*$D$3))</f>
        <v>#N/A</v>
      </c>
      <c r="P104"/>
    </row>
    <row r="105" spans="1:16" ht="15.75" thickBot="1" x14ac:dyDescent="0.3">
      <c r="A105" s="214"/>
      <c r="B105" s="211"/>
      <c r="C105" s="23"/>
      <c r="D105" s="23"/>
      <c r="E105" s="196"/>
      <c r="F105" s="197"/>
      <c r="G105" s="23"/>
      <c r="H105" s="23"/>
      <c r="I105" s="24"/>
      <c r="J105" s="82">
        <f>IF(AND(G105&lt;&gt;"",$D$2="9 Month"),_xlfn.DAYS(H105,G105)+1,IF(AND(G105&lt;&gt;"",$D$2="Bi-Weekly"),_xlfn.DAYS(H105,G105)+1,NETWORKDAYS(G105,H105)))</f>
        <v>0</v>
      </c>
      <c r="K105" s="83" t="e">
        <f>IF(E105&lt;&gt;0, IF(OR(D105="*", D105="CS",D105="C/S",D105="SC",D105="S/C"),($L$2-O105)*J105*I105*$D$3, O105*J105*I105*$D$3), $L$2*J105*I105*$D$3)</f>
        <v>#N/A</v>
      </c>
      <c r="L105" s="226" t="e">
        <f>K105/$N$2</f>
        <v>#N/A</v>
      </c>
      <c r="M105" s="227"/>
      <c r="N105" s="84">
        <f>IF(AND(E105&lt;&gt;0,D105&lt;&gt;"*",D105&lt;&gt;"CS",D105&lt;&gt;"C/S",D105&lt;&gt;"SC",D105&lt;&gt;"S/C"),($L$2-O105)*I105*J105*$D$3,0)</f>
        <v>0</v>
      </c>
      <c r="O105" s="61" t="e">
        <f>IF($D$2="Bi-Weekly",$J$3*$D$3*($H$3/5),IF($D$2="9 Month",IF(OR($K$2=10,$K$2=11),(E105/12*9)/9/$K$2*$D$3/2,(E105/12*9)/9/$K$2*$D$3),E105/12/$K$2*$D$3))</f>
        <v>#N/A</v>
      </c>
      <c r="P105"/>
    </row>
    <row r="106" spans="1:16" x14ac:dyDescent="0.25">
      <c r="J106" s="25"/>
      <c r="K106" s="25"/>
      <c r="L106" s="25"/>
      <c r="M106" s="25"/>
      <c r="N106" s="25"/>
      <c r="O106" s="25"/>
    </row>
  </sheetData>
  <sheetProtection sheet="1" objects="1" scenarios="1"/>
  <mergeCells count="395">
    <mergeCell ref="E103:F103"/>
    <mergeCell ref="L103:M103"/>
    <mergeCell ref="E104:F104"/>
    <mergeCell ref="L104:M104"/>
    <mergeCell ref="E105:F105"/>
    <mergeCell ref="L105:M105"/>
    <mergeCell ref="E99:F99"/>
    <mergeCell ref="L99:M99"/>
    <mergeCell ref="E100:F100"/>
    <mergeCell ref="L100:M100"/>
    <mergeCell ref="A101:A105"/>
    <mergeCell ref="B101:B105"/>
    <mergeCell ref="C101:F101"/>
    <mergeCell ref="L101:M101"/>
    <mergeCell ref="E102:F102"/>
    <mergeCell ref="L102:M102"/>
    <mergeCell ref="E95:F95"/>
    <mergeCell ref="L95:M95"/>
    <mergeCell ref="A96:A100"/>
    <mergeCell ref="B96:B100"/>
    <mergeCell ref="C96:F96"/>
    <mergeCell ref="L96:M96"/>
    <mergeCell ref="E97:F97"/>
    <mergeCell ref="L97:M97"/>
    <mergeCell ref="E98:F98"/>
    <mergeCell ref="L98:M98"/>
    <mergeCell ref="A91:A95"/>
    <mergeCell ref="B91:B95"/>
    <mergeCell ref="C91:F91"/>
    <mergeCell ref="L91:M91"/>
    <mergeCell ref="E92:F92"/>
    <mergeCell ref="L92:M92"/>
    <mergeCell ref="E93:F93"/>
    <mergeCell ref="L93:M93"/>
    <mergeCell ref="E94:F94"/>
    <mergeCell ref="L94:M94"/>
    <mergeCell ref="E88:F88"/>
    <mergeCell ref="L88:M88"/>
    <mergeCell ref="E89:F89"/>
    <mergeCell ref="L89:M89"/>
    <mergeCell ref="E90:F90"/>
    <mergeCell ref="L90:M90"/>
    <mergeCell ref="E84:F84"/>
    <mergeCell ref="L84:M84"/>
    <mergeCell ref="E85:F85"/>
    <mergeCell ref="L85:M85"/>
    <mergeCell ref="A86:A90"/>
    <mergeCell ref="B86:B90"/>
    <mergeCell ref="C86:F86"/>
    <mergeCell ref="L86:M86"/>
    <mergeCell ref="E87:F87"/>
    <mergeCell ref="L87:M87"/>
    <mergeCell ref="E80:F80"/>
    <mergeCell ref="L80:M80"/>
    <mergeCell ref="A81:A85"/>
    <mergeCell ref="B81:B85"/>
    <mergeCell ref="C81:F81"/>
    <mergeCell ref="L81:M81"/>
    <mergeCell ref="E82:F82"/>
    <mergeCell ref="L82:M82"/>
    <mergeCell ref="E83:F83"/>
    <mergeCell ref="L83:M83"/>
    <mergeCell ref="A76:A80"/>
    <mergeCell ref="B76:B80"/>
    <mergeCell ref="C76:F76"/>
    <mergeCell ref="L76:M76"/>
    <mergeCell ref="E77:F77"/>
    <mergeCell ref="L77:M77"/>
    <mergeCell ref="E78:F78"/>
    <mergeCell ref="L78:M78"/>
    <mergeCell ref="E79:F79"/>
    <mergeCell ref="L79:M79"/>
    <mergeCell ref="E73:F73"/>
    <mergeCell ref="L73:M73"/>
    <mergeCell ref="E74:F74"/>
    <mergeCell ref="L74:M74"/>
    <mergeCell ref="E75:F75"/>
    <mergeCell ref="L75:M75"/>
    <mergeCell ref="E69:F69"/>
    <mergeCell ref="L69:M69"/>
    <mergeCell ref="E70:F70"/>
    <mergeCell ref="L70:M70"/>
    <mergeCell ref="A71:A75"/>
    <mergeCell ref="B71:B75"/>
    <mergeCell ref="C71:F71"/>
    <mergeCell ref="L71:M71"/>
    <mergeCell ref="E72:F72"/>
    <mergeCell ref="L72:M72"/>
    <mergeCell ref="E65:F65"/>
    <mergeCell ref="L65:M65"/>
    <mergeCell ref="A66:A70"/>
    <mergeCell ref="B66:B70"/>
    <mergeCell ref="C66:F66"/>
    <mergeCell ref="L66:M66"/>
    <mergeCell ref="E67:F67"/>
    <mergeCell ref="L67:M67"/>
    <mergeCell ref="E68:F68"/>
    <mergeCell ref="L68:M68"/>
    <mergeCell ref="A61:A65"/>
    <mergeCell ref="B61:B65"/>
    <mergeCell ref="C61:F61"/>
    <mergeCell ref="L61:M61"/>
    <mergeCell ref="E62:F62"/>
    <mergeCell ref="L62:M62"/>
    <mergeCell ref="E63:F63"/>
    <mergeCell ref="L63:M63"/>
    <mergeCell ref="E64:F64"/>
    <mergeCell ref="L64:M64"/>
    <mergeCell ref="E58:F58"/>
    <mergeCell ref="L58:M58"/>
    <mergeCell ref="E59:F59"/>
    <mergeCell ref="L59:M59"/>
    <mergeCell ref="E60:F60"/>
    <mergeCell ref="L60:M60"/>
    <mergeCell ref="E54:F54"/>
    <mergeCell ref="L54:M54"/>
    <mergeCell ref="E55:F55"/>
    <mergeCell ref="L55:M55"/>
    <mergeCell ref="A56:A60"/>
    <mergeCell ref="B56:B60"/>
    <mergeCell ref="C56:F56"/>
    <mergeCell ref="L56:M56"/>
    <mergeCell ref="E57:F57"/>
    <mergeCell ref="L57:M57"/>
    <mergeCell ref="E50:F50"/>
    <mergeCell ref="L50:M50"/>
    <mergeCell ref="A51:A55"/>
    <mergeCell ref="B51:B55"/>
    <mergeCell ref="C51:F51"/>
    <mergeCell ref="L51:M51"/>
    <mergeCell ref="E52:F52"/>
    <mergeCell ref="L52:M52"/>
    <mergeCell ref="E53:F53"/>
    <mergeCell ref="L53:M53"/>
    <mergeCell ref="A46:A50"/>
    <mergeCell ref="B46:B50"/>
    <mergeCell ref="C46:F46"/>
    <mergeCell ref="L46:M46"/>
    <mergeCell ref="E47:F47"/>
    <mergeCell ref="L47:M47"/>
    <mergeCell ref="E48:F48"/>
    <mergeCell ref="L48:M48"/>
    <mergeCell ref="E49:F49"/>
    <mergeCell ref="L49:M49"/>
    <mergeCell ref="E43:F43"/>
    <mergeCell ref="L43:M43"/>
    <mergeCell ref="E44:F44"/>
    <mergeCell ref="L44:M44"/>
    <mergeCell ref="E45:F45"/>
    <mergeCell ref="L45:M45"/>
    <mergeCell ref="E39:F39"/>
    <mergeCell ref="L39:M39"/>
    <mergeCell ref="E40:F40"/>
    <mergeCell ref="L40:M40"/>
    <mergeCell ref="A41:A45"/>
    <mergeCell ref="B41:B45"/>
    <mergeCell ref="C41:F41"/>
    <mergeCell ref="L41:M41"/>
    <mergeCell ref="E42:F42"/>
    <mergeCell ref="L42:M42"/>
    <mergeCell ref="E35:F35"/>
    <mergeCell ref="L35:M35"/>
    <mergeCell ref="A36:A40"/>
    <mergeCell ref="B36:B40"/>
    <mergeCell ref="C36:F36"/>
    <mergeCell ref="L36:M36"/>
    <mergeCell ref="E37:F37"/>
    <mergeCell ref="L37:M37"/>
    <mergeCell ref="E38:F38"/>
    <mergeCell ref="L38:M38"/>
    <mergeCell ref="A31:A35"/>
    <mergeCell ref="B31:B35"/>
    <mergeCell ref="C31:F31"/>
    <mergeCell ref="L31:M31"/>
    <mergeCell ref="E32:F32"/>
    <mergeCell ref="L32:M32"/>
    <mergeCell ref="E33:F33"/>
    <mergeCell ref="L33:M33"/>
    <mergeCell ref="E34:F34"/>
    <mergeCell ref="L34:M34"/>
    <mergeCell ref="E28:F28"/>
    <mergeCell ref="L28:M28"/>
    <mergeCell ref="E29:F29"/>
    <mergeCell ref="L29:M29"/>
    <mergeCell ref="E30:F30"/>
    <mergeCell ref="L30:M30"/>
    <mergeCell ref="Y25:Z25"/>
    <mergeCell ref="AA25:AB25"/>
    <mergeCell ref="A26:A30"/>
    <mergeCell ref="B26:B30"/>
    <mergeCell ref="C26:F26"/>
    <mergeCell ref="L26:M26"/>
    <mergeCell ref="E27:F27"/>
    <mergeCell ref="L27:M27"/>
    <mergeCell ref="Y27:Z27"/>
    <mergeCell ref="AA27:AB27"/>
    <mergeCell ref="E25:F25"/>
    <mergeCell ref="L25:M25"/>
    <mergeCell ref="P25:Q25"/>
    <mergeCell ref="R25:S25"/>
    <mergeCell ref="U25:V25"/>
    <mergeCell ref="W25:X25"/>
    <mergeCell ref="Y22:Z22"/>
    <mergeCell ref="AA22:AB22"/>
    <mergeCell ref="Y23:Z23"/>
    <mergeCell ref="AA23:AB23"/>
    <mergeCell ref="E24:F24"/>
    <mergeCell ref="L24:M24"/>
    <mergeCell ref="P24:Q24"/>
    <mergeCell ref="R24:S24"/>
    <mergeCell ref="U24:V24"/>
    <mergeCell ref="W24:X24"/>
    <mergeCell ref="Y24:Z24"/>
    <mergeCell ref="AA24:AB24"/>
    <mergeCell ref="E23:F23"/>
    <mergeCell ref="L23:M23"/>
    <mergeCell ref="P23:Q23"/>
    <mergeCell ref="R23:S23"/>
    <mergeCell ref="U23:V23"/>
    <mergeCell ref="W23:X23"/>
    <mergeCell ref="Y20:Z20"/>
    <mergeCell ref="AA20:AB20"/>
    <mergeCell ref="A21:A25"/>
    <mergeCell ref="B21:B25"/>
    <mergeCell ref="C21:F21"/>
    <mergeCell ref="L21:M21"/>
    <mergeCell ref="P21:Q21"/>
    <mergeCell ref="R21:S21"/>
    <mergeCell ref="U21:V21"/>
    <mergeCell ref="W21:X21"/>
    <mergeCell ref="E20:F20"/>
    <mergeCell ref="L20:M20"/>
    <mergeCell ref="P20:Q20"/>
    <mergeCell ref="R20:S20"/>
    <mergeCell ref="U20:V20"/>
    <mergeCell ref="W20:X20"/>
    <mergeCell ref="Y21:Z21"/>
    <mergeCell ref="AA21:AB21"/>
    <mergeCell ref="E22:F22"/>
    <mergeCell ref="L22:M22"/>
    <mergeCell ref="P22:Q22"/>
    <mergeCell ref="R22:S22"/>
    <mergeCell ref="U22:V22"/>
    <mergeCell ref="W22:X22"/>
    <mergeCell ref="E19:F19"/>
    <mergeCell ref="L19:M19"/>
    <mergeCell ref="P19:Q19"/>
    <mergeCell ref="R19:S19"/>
    <mergeCell ref="U19:V19"/>
    <mergeCell ref="W19:X19"/>
    <mergeCell ref="Y19:Z19"/>
    <mergeCell ref="AA19:AB19"/>
    <mergeCell ref="E18:F18"/>
    <mergeCell ref="L18:M18"/>
    <mergeCell ref="P18:Q18"/>
    <mergeCell ref="R18:S18"/>
    <mergeCell ref="U18:V18"/>
    <mergeCell ref="W18:X18"/>
    <mergeCell ref="Y15:Z15"/>
    <mergeCell ref="AA15:AB15"/>
    <mergeCell ref="A16:A20"/>
    <mergeCell ref="B16:B20"/>
    <mergeCell ref="C16:F16"/>
    <mergeCell ref="L16:M16"/>
    <mergeCell ref="P16:Q16"/>
    <mergeCell ref="R16:S16"/>
    <mergeCell ref="U16:V16"/>
    <mergeCell ref="W16:X16"/>
    <mergeCell ref="A11:A15"/>
    <mergeCell ref="B11:B15"/>
    <mergeCell ref="Y16:Z16"/>
    <mergeCell ref="AA16:AB16"/>
    <mergeCell ref="E17:F17"/>
    <mergeCell ref="L17:M17"/>
    <mergeCell ref="P17:Q17"/>
    <mergeCell ref="R17:S17"/>
    <mergeCell ref="U17:V17"/>
    <mergeCell ref="W17:X17"/>
    <mergeCell ref="Y17:Z17"/>
    <mergeCell ref="AA17:AB17"/>
    <mergeCell ref="Y18:Z18"/>
    <mergeCell ref="AA18:AB18"/>
    <mergeCell ref="E15:F15"/>
    <mergeCell ref="L15:M15"/>
    <mergeCell ref="P15:Q15"/>
    <mergeCell ref="R15:S15"/>
    <mergeCell ref="U15:V15"/>
    <mergeCell ref="W15:X15"/>
    <mergeCell ref="E14:F14"/>
    <mergeCell ref="L14:M14"/>
    <mergeCell ref="P14:Q14"/>
    <mergeCell ref="R14:S14"/>
    <mergeCell ref="E13:F13"/>
    <mergeCell ref="L13:M13"/>
    <mergeCell ref="P13:Q13"/>
    <mergeCell ref="R13:S13"/>
    <mergeCell ref="U13:V13"/>
    <mergeCell ref="W13:X13"/>
    <mergeCell ref="Y13:Z13"/>
    <mergeCell ref="AA13:AB13"/>
    <mergeCell ref="U14:V14"/>
    <mergeCell ref="W14:X14"/>
    <mergeCell ref="Y14:Z14"/>
    <mergeCell ref="AA14:AB14"/>
    <mergeCell ref="U11:V11"/>
    <mergeCell ref="W11:X11"/>
    <mergeCell ref="Y11:Z11"/>
    <mergeCell ref="AA11:AB11"/>
    <mergeCell ref="E12:F12"/>
    <mergeCell ref="L12:M12"/>
    <mergeCell ref="P12:Q12"/>
    <mergeCell ref="R12:S12"/>
    <mergeCell ref="U12:V12"/>
    <mergeCell ref="W12:X12"/>
    <mergeCell ref="C11:F11"/>
    <mergeCell ref="L11:M11"/>
    <mergeCell ref="P11:Q11"/>
    <mergeCell ref="R11:S11"/>
    <mergeCell ref="Y12:Z12"/>
    <mergeCell ref="AA12:AB12"/>
    <mergeCell ref="Y9:Z9"/>
    <mergeCell ref="AA9:AB9"/>
    <mergeCell ref="E10:F10"/>
    <mergeCell ref="L10:M10"/>
    <mergeCell ref="P10:Q10"/>
    <mergeCell ref="R10:S10"/>
    <mergeCell ref="U10:V10"/>
    <mergeCell ref="W10:X10"/>
    <mergeCell ref="Y10:Z10"/>
    <mergeCell ref="AA10:AB10"/>
    <mergeCell ref="E9:F9"/>
    <mergeCell ref="L9:M9"/>
    <mergeCell ref="P9:Q9"/>
    <mergeCell ref="R9:S9"/>
    <mergeCell ref="U9:V9"/>
    <mergeCell ref="W9:X9"/>
    <mergeCell ref="U7:V7"/>
    <mergeCell ref="W7:X7"/>
    <mergeCell ref="Y7:Z7"/>
    <mergeCell ref="AA7:AB7"/>
    <mergeCell ref="E8:F8"/>
    <mergeCell ref="L8:M8"/>
    <mergeCell ref="P8:Q8"/>
    <mergeCell ref="R8:S8"/>
    <mergeCell ref="U8:V8"/>
    <mergeCell ref="W8:X8"/>
    <mergeCell ref="Y8:Z8"/>
    <mergeCell ref="AA8:AB8"/>
    <mergeCell ref="Z1:AA1"/>
    <mergeCell ref="W5:X5"/>
    <mergeCell ref="Y5:Z5"/>
    <mergeCell ref="AA5:AB5"/>
    <mergeCell ref="A6:A10"/>
    <mergeCell ref="B6:B10"/>
    <mergeCell ref="C6:F6"/>
    <mergeCell ref="L6:M6"/>
    <mergeCell ref="P6:Q6"/>
    <mergeCell ref="R6:S6"/>
    <mergeCell ref="U6:V6"/>
    <mergeCell ref="A5:B5"/>
    <mergeCell ref="E5:F5"/>
    <mergeCell ref="L5:M5"/>
    <mergeCell ref="P5:Q5"/>
    <mergeCell ref="R5:S5"/>
    <mergeCell ref="U5:V5"/>
    <mergeCell ref="W6:X6"/>
    <mergeCell ref="Y6:Z6"/>
    <mergeCell ref="AA6:AB6"/>
    <mergeCell ref="E7:F7"/>
    <mergeCell ref="L7:M7"/>
    <mergeCell ref="P7:Q7"/>
    <mergeCell ref="R7:S7"/>
    <mergeCell ref="Z2:AA2"/>
    <mergeCell ref="D3:E3"/>
    <mergeCell ref="F3:G3"/>
    <mergeCell ref="L3:M3"/>
    <mergeCell ref="R3:S3"/>
    <mergeCell ref="T3:U3"/>
    <mergeCell ref="Y3:Z3"/>
    <mergeCell ref="AA3:AB3"/>
    <mergeCell ref="L4:M4"/>
    <mergeCell ref="Y4:Z4"/>
    <mergeCell ref="AA4:AB4"/>
    <mergeCell ref="A1:B1"/>
    <mergeCell ref="D1:E1"/>
    <mergeCell ref="F1:H1"/>
    <mergeCell ref="L1:M1"/>
    <mergeCell ref="R1:S1"/>
    <mergeCell ref="T1:V1"/>
    <mergeCell ref="A2:B3"/>
    <mergeCell ref="D2:E2"/>
    <mergeCell ref="F2:H2"/>
    <mergeCell ref="L2:M2"/>
    <mergeCell ref="R2:S2"/>
    <mergeCell ref="T2:V2"/>
  </mergeCells>
  <conditionalFormatting sqref="A106:AA999999">
    <cfRule type="expression" dxfId="17" priority="17">
      <formula>AND(IF(MOD(ROW(), 2) = 0, TRUE, FALSE),NOT(ISBLANK($A106)))</formula>
    </cfRule>
    <cfRule type="expression" dxfId="16" priority="18">
      <formula>AND(IF(MOD(ROW(), 2) = 1, TRUE, FALSE),NOT(ISBLANK($A106)))</formula>
    </cfRule>
  </conditionalFormatting>
  <conditionalFormatting sqref="C2">
    <cfRule type="expression" dxfId="15" priority="9">
      <formula>IF($D$2="Bi-Weekly", TRUE, FALSE)</formula>
    </cfRule>
  </conditionalFormatting>
  <conditionalFormatting sqref="C6:C7">
    <cfRule type="expression" dxfId="14" priority="5">
      <formula>AND(IF(MOD(ROW(), 2) = 1, TRUE, FALSE), IF(IFERROR(FIND(" Total",CONCATENATE($C6)),"No")="No","No","Yes")="Yes")</formula>
    </cfRule>
    <cfRule type="expression" dxfId="13" priority="6">
      <formula>AND(IF(MOD(ROW(), 2) = 0, TRUE, FALSE), IF(IFERROR(FIND(" Total",CONCATENATE($C6)),"No")="No","No","Yes")="Yes")</formula>
    </cfRule>
  </conditionalFormatting>
  <conditionalFormatting sqref="C7">
    <cfRule type="expression" dxfId="12" priority="7">
      <formula>AND(IF(MOD(ROW(), 2) = 1, TRUE, FALSE),NOT(ISBLANK($C7)))</formula>
    </cfRule>
    <cfRule type="expression" dxfId="11" priority="8">
      <formula>AND(IF(MOD(ROW(), 2) = 0, TRUE, FALSE),NOT(ISBLANK($C7)))</formula>
    </cfRule>
  </conditionalFormatting>
  <conditionalFormatting sqref="C11:C12">
    <cfRule type="expression" dxfId="10" priority="1">
      <formula>AND(IF(MOD(ROW(), 2) = 1, TRUE, FALSE), IF(IFERROR(FIND(" Total",CONCATENATE($C11)),"No")="No","No","Yes")="Yes")</formula>
    </cfRule>
    <cfRule type="expression" dxfId="9" priority="2">
      <formula>AND(IF(MOD(ROW(), 2) = 0, TRUE, FALSE), IF(IFERROR(FIND(" Total",CONCATENATE($C11)),"No")="No","No","Yes")="Yes")</formula>
    </cfRule>
    <cfRule type="expression" dxfId="8" priority="3">
      <formula>AND(IF(MOD(ROW(), 2) = 1, TRUE, FALSE),NOT(ISBLANK($C11)))</formula>
    </cfRule>
    <cfRule type="expression" dxfId="7" priority="4">
      <formula>AND(IF(MOD(ROW(), 2) = 0, TRUE, FALSE),NOT(ISBLANK($C11)))</formula>
    </cfRule>
  </conditionalFormatting>
  <conditionalFormatting sqref="D7:O7 C8:O10 G11:O11 D12:O12 C13:O15 C16 G16:O16 C17:O20 C21 G21:O21 C22:O25 C26 G26:O26 C27:O30 C31 G31:O31 C32:O35 C36 G36:O36 C37:O40 C41 G41:O41 C42:O45 C46 G46:O46 C47:O50 C51 G51:O51 C52:O55 C56 G56:O56 C57:O60 C61 G61:O61 C62:O65 C66 G66:O66 C67:O70 C71 G71:O71 C72:O75 C76 G76:O76 C77:O80 C81 G81:O81 C82:O85 C86 G86:O86 C87:O90 C91 G91:O91 C92:O95 C96 G96:O96 C97:O100 C101 G101:O101 C102:O105">
    <cfRule type="expression" dxfId="6" priority="15">
      <formula>AND(IF(MOD(ROW(), 2) = 1, TRUE, FALSE),NOT(ISBLANK($C7)))</formula>
    </cfRule>
    <cfRule type="expression" dxfId="5" priority="16">
      <formula>AND(IF(MOD(ROW(), 2) = 0, TRUE, FALSE),NOT(ISBLANK($C7)))</formula>
    </cfRule>
  </conditionalFormatting>
  <conditionalFormatting sqref="F3:J3 T3:X3">
    <cfRule type="expression" dxfId="4" priority="10">
      <formula>IF($D$2="Bi-Weekly", TRUE, FALSE)</formula>
    </cfRule>
  </conditionalFormatting>
  <conditionalFormatting sqref="G6:O6 D7:O7 C8:O10 G11:O11 D12:O12 C13:O15 C16 G16:O16 C17:O20 C21 G21:O21 C22:O25 C26 G26:O26 C27:O30 C31 G31:O31 C32:O35 C36 G36:O36 C37:O40 C41 G41:O41 C42:O45 C46 G46:O46 C47:O50 C51 G51:O51 C52:O55 C56 G56:O56 C57:O60 C61 G61:O61 C62:O65 C66 G66:O66 C67:O70 C71 G71:O71 C72:O75 C76 G76:O76 C77:O80 C81 G81:O81 C82:O85 C86 G86:O86 C87:O90 C91 G91:O91 C92:O95 C96 G96:O96 C97:O100 C101 G101:O101 C102:O105">
    <cfRule type="expression" dxfId="3" priority="13">
      <formula>AND(IF(MOD(ROW(), 2) = 1, TRUE, FALSE), IF(IFERROR(FIND(" Total",CONCATENATE($C6)),"No")="No","No","Yes")="Yes")</formula>
    </cfRule>
    <cfRule type="expression" dxfId="2" priority="14">
      <formula>AND(IF(MOD(ROW(), 2) = 0, TRUE, FALSE), IF(IFERROR(FIND(" Total",CONCATENATE($C6)),"No")="No","No","Yes")="Yes")</formula>
    </cfRule>
  </conditionalFormatting>
  <conditionalFormatting sqref="P6:AB25">
    <cfRule type="expression" dxfId="1" priority="11">
      <formula>AND(IF(MOD(ROW(), 2) = 1, TRUE, FALSE), IF($R6="", FALSE, TRUE))</formula>
    </cfRule>
    <cfRule type="expression" dxfId="0" priority="12">
      <formula>AND(IF(MOD(ROW(), 2) = 0, TRUE, FALSE), IF($R6="", FALSE, TRUE))</formula>
    </cfRule>
  </conditionalFormatting>
  <dataValidations count="3">
    <dataValidation type="decimal" operator="greaterThan" allowBlank="1" showInputMessage="1" showErrorMessage="1" sqref="I6:I105" xr:uid="{45833B15-1720-4E1E-AA81-DC8E761733BB}">
      <formula1>0</formula1>
    </dataValidation>
    <dataValidation type="date" operator="lessThanOrEqual" allowBlank="1" showInputMessage="1" showErrorMessage="1" sqref="H6:H105" xr:uid="{5E4685ED-3289-48A9-B5CA-1F6A0534747E}">
      <formula1>$J$2</formula1>
    </dataValidation>
    <dataValidation type="date" operator="greaterThanOrEqual" allowBlank="1" showInputMessage="1" showErrorMessage="1" sqref="G6:G105" xr:uid="{A3DBABD0-A66B-48D2-B820-BF7590FF1306}">
      <formula1>$I$2</formula1>
    </dataValidation>
  </dataValidations>
  <pageMargins left="0.25" right="0.25" top="1" bottom="0.3" header="0.5" footer="0.3"/>
  <pageSetup scale="80" fitToWidth="2" fitToHeight="2" orientation="portrait" r:id="rId1"/>
  <headerFooter>
    <oddHeader>&amp;L&amp;G&amp;C&amp;"-,Bold"&amp;14Costing Allocation Template
For Mid-Month Allocation or Salary Caps&amp;R&amp;10
&amp;11
&amp;10Revised: 04/20/2016</oddHeader>
    <oddFooter>Page &amp;P of &amp;N</oddFooter>
  </headerFooter>
  <rowBreaks count="1" manualBreakCount="1">
    <brk id="55" max="26" man="1"/>
  </rowBreaks>
  <colBreaks count="1" manualBreakCount="1">
    <brk id="15" max="104" man="1"/>
  </col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698167E-4BA5-46BE-A8F9-D97AB72B41E2}">
          <x14:formula1>
            <xm:f>Data1!#REF!</xm:f>
          </x14:formula1>
          <xm:sqref>R2:S2</xm:sqref>
        </x14:dataValidation>
        <x14:dataValidation type="list" allowBlank="1" showInputMessage="1" showErrorMessage="1" xr:uid="{69A62290-DFAD-44D2-A130-8349727CB3FA}">
          <x14:formula1>
            <xm:f>IF(R2="Monthly", Data1!#REF!, Data1!#REF!)</xm:f>
          </x14:formula1>
          <xm:sqref>T2</xm:sqref>
        </x14:dataValidation>
        <x14:dataValidation type="list" allowBlank="1" showInputMessage="1" xr:uid="{79FC45F3-7015-4C8C-ADFA-A41A9F5418BA}">
          <x14:formula1>
            <xm:f>Data1!$F$10:$F$11</xm:f>
          </x14:formula1>
          <xm:sqref>H3</xm:sqref>
        </x14:dataValidation>
        <x14:dataValidation type="list" allowBlank="1" showInputMessage="1" xr:uid="{A2C8C14F-E418-4844-9E85-9D98FD15AF81}">
          <x14:formula1>
            <xm:f>Data1!$F$16:$F$18</xm:f>
          </x14:formula1>
          <xm:sqref>D12:D15 D102:D105 D17:D20 D22:D25 D27:D30 D32:D35 D37:D40 D42:D45 D47:D50 D52:D55 D57:D60 D62:D65 D67:D70 D72:D75 D77:D80 D82:D85 D87:D90 D92:D95 D97:D100 D7:D10</xm:sqref>
        </x14:dataValidation>
        <x14:dataValidation type="list" allowBlank="1" showInputMessage="1" showErrorMessage="1" xr:uid="{96379C13-6788-41C7-AF76-021E3AF1F039}">
          <x14:formula1>
            <xm:f>Data1!$F$2:$F$5</xm:f>
          </x14:formula1>
          <xm:sqref>D2:E2</xm:sqref>
        </x14:dataValidation>
        <x14:dataValidation type="list" allowBlank="1" showInputMessage="1" showErrorMessage="1" xr:uid="{FE6093DB-70FD-4D00-9FF2-A0BE977AFD05}">
          <x14:formula1>
            <xm:f>IF(OR(D2="Monthly",D2="9 Month",D2="9/12 Month"), Data1!$A$2:$A$20,Data1!$J$2:$J$39)</xm:f>
          </x14:formula1>
          <xm:sqref>F2:H2</xm:sqref>
        </x14:dataValidation>
        <x14:dataValidation type="list" allowBlank="1" showInputMessage="1" showErrorMessage="1" xr:uid="{4E53B88E-C79E-423C-86AA-14A7E33EB337}">
          <x14:formula1>
            <xm:f>IF(E9&gt;0,Data1!$J44:$M44,Data1!$F$24:$F$27)</xm:f>
          </x14:formula1>
          <xm:sqref>E9:F10 E102:F105 E97:F100 E92:F95 E87:F90 E82:F85 E77:F80 E72:F75 E67:F70 E62:F65 E57:F60 E52:F55 E47:F50 E42:F45 E37:F40 E32:F35 E27:F30 E22:F25 E17:F20 E12:F15</xm:sqref>
        </x14:dataValidation>
        <x14:dataValidation type="list" allowBlank="1" showInputMessage="1" showErrorMessage="1" xr:uid="{28D09D67-07DC-4B7F-A5FC-722DDF12F2FC}">
          <x14:formula1>
            <xm:f>IF(AND(ISNUMBER(E7),E7&gt;0),Data1!$J42:$M42,Data1!$F$24:$F$27)</xm:f>
          </x14:formula1>
          <xm:sqref>E7:F8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47"/>
  <sheetViews>
    <sheetView workbookViewId="0">
      <selection activeCell="C42" sqref="C42"/>
    </sheetView>
  </sheetViews>
  <sheetFormatPr defaultRowHeight="15" x14ac:dyDescent="0.25"/>
  <cols>
    <col min="1" max="1" width="27.140625" style="88" bestFit="1" customWidth="1"/>
    <col min="2" max="2" width="9.7109375" style="88" bestFit="1" customWidth="1"/>
    <col min="3" max="3" width="10.7109375" style="88" bestFit="1" customWidth="1"/>
    <col min="4" max="5" width="2.5703125" style="88" customWidth="1"/>
    <col min="6" max="6" width="14.7109375" style="88" bestFit="1" customWidth="1"/>
    <col min="7" max="7" width="0.7109375" style="88" customWidth="1"/>
    <col min="8" max="9" width="1.28515625" style="88" customWidth="1"/>
    <col min="10" max="10" width="22.5703125" style="88" bestFit="1" customWidth="1"/>
    <col min="11" max="13" width="12.5703125" style="88" bestFit="1" customWidth="1"/>
    <col min="14" max="14" width="10.7109375" style="88" bestFit="1" customWidth="1"/>
    <col min="15" max="16" width="1.85546875" style="88" customWidth="1"/>
    <col min="17" max="17" width="22.5703125" style="88" bestFit="1" customWidth="1"/>
    <col min="18" max="18" width="10.5703125" style="88" bestFit="1" customWidth="1"/>
    <col min="19" max="19" width="11.5703125" style="88" bestFit="1" customWidth="1"/>
    <col min="20" max="21" width="10.7109375" style="88" bestFit="1" customWidth="1"/>
    <col min="22" max="23" width="9.140625" style="88"/>
    <col min="24" max="24" width="22.42578125" style="88" bestFit="1" customWidth="1"/>
    <col min="25" max="25" width="7.5703125" style="88" bestFit="1" customWidth="1"/>
    <col min="26" max="28" width="10.7109375" style="88" bestFit="1" customWidth="1"/>
    <col min="29" max="16384" width="9.140625" style="88"/>
  </cols>
  <sheetData>
    <row r="1" spans="1:28" x14ac:dyDescent="0.25">
      <c r="A1" s="85" t="s">
        <v>18</v>
      </c>
      <c r="B1" s="86" t="s">
        <v>4</v>
      </c>
      <c r="C1" s="87" t="s">
        <v>5</v>
      </c>
      <c r="F1" s="104" t="s">
        <v>2</v>
      </c>
      <c r="J1" s="89" t="s">
        <v>19</v>
      </c>
      <c r="K1" s="86" t="s">
        <v>20</v>
      </c>
      <c r="L1" s="86" t="s">
        <v>21</v>
      </c>
      <c r="M1" s="86" t="s">
        <v>22</v>
      </c>
      <c r="N1" s="87" t="s">
        <v>23</v>
      </c>
    </row>
    <row r="2" spans="1:28" x14ac:dyDescent="0.25">
      <c r="A2" s="90">
        <v>45597</v>
      </c>
      <c r="B2" s="91">
        <v>45597</v>
      </c>
      <c r="C2" s="92">
        <v>45626</v>
      </c>
      <c r="F2" s="93" t="s">
        <v>24</v>
      </c>
      <c r="J2" s="236" t="s">
        <v>79</v>
      </c>
      <c r="K2" s="237"/>
      <c r="L2" s="238">
        <v>45645</v>
      </c>
      <c r="M2" s="238">
        <v>45658</v>
      </c>
      <c r="N2" s="232">
        <v>45667</v>
      </c>
      <c r="S2" s="91"/>
      <c r="T2" s="91"/>
      <c r="U2" s="91"/>
      <c r="Z2" s="91"/>
      <c r="AA2" s="91"/>
      <c r="AB2" s="91"/>
    </row>
    <row r="3" spans="1:28" x14ac:dyDescent="0.25">
      <c r="A3" s="90">
        <v>45627</v>
      </c>
      <c r="B3" s="91">
        <v>45627</v>
      </c>
      <c r="C3" s="92">
        <v>45657</v>
      </c>
      <c r="F3" s="93" t="s">
        <v>36</v>
      </c>
      <c r="J3" s="236" t="s">
        <v>80</v>
      </c>
      <c r="K3" s="237"/>
      <c r="L3" s="238">
        <v>45659</v>
      </c>
      <c r="M3" s="238">
        <v>45672</v>
      </c>
      <c r="N3" s="232">
        <v>45681</v>
      </c>
      <c r="S3" s="231"/>
      <c r="T3" s="231"/>
      <c r="U3" s="91"/>
      <c r="Z3" s="91"/>
      <c r="AA3" s="91"/>
      <c r="AB3" s="91"/>
    </row>
    <row r="4" spans="1:28" ht="15.75" thickBot="1" x14ac:dyDescent="0.3">
      <c r="A4" s="90">
        <v>45658</v>
      </c>
      <c r="B4" s="91">
        <v>45658</v>
      </c>
      <c r="C4" s="92">
        <v>45688</v>
      </c>
      <c r="F4" s="95" t="s">
        <v>25</v>
      </c>
      <c r="J4" s="236" t="s">
        <v>81</v>
      </c>
      <c r="K4" s="237"/>
      <c r="L4" s="238">
        <v>45673</v>
      </c>
      <c r="M4" s="238">
        <v>45686</v>
      </c>
      <c r="N4" s="232">
        <v>45695</v>
      </c>
      <c r="S4" s="231"/>
      <c r="T4" s="231"/>
      <c r="U4" s="91"/>
      <c r="Z4" s="91"/>
      <c r="AA4" s="91"/>
      <c r="AB4" s="91"/>
    </row>
    <row r="5" spans="1:28" ht="15.75" thickBot="1" x14ac:dyDescent="0.3">
      <c r="A5" s="90">
        <v>45689</v>
      </c>
      <c r="B5" s="91">
        <v>45689</v>
      </c>
      <c r="C5" s="92">
        <v>45716</v>
      </c>
      <c r="F5" s="95"/>
      <c r="J5" s="236" t="s">
        <v>82</v>
      </c>
      <c r="K5" s="237"/>
      <c r="L5" s="238">
        <v>45687</v>
      </c>
      <c r="M5" s="238">
        <v>45700</v>
      </c>
      <c r="N5" s="232">
        <v>45709</v>
      </c>
      <c r="S5" s="231"/>
      <c r="T5" s="231"/>
      <c r="U5" s="91"/>
      <c r="Z5" s="91"/>
      <c r="AA5" s="91"/>
      <c r="AB5" s="91"/>
    </row>
    <row r="6" spans="1:28" x14ac:dyDescent="0.25">
      <c r="A6" s="90">
        <v>45717</v>
      </c>
      <c r="B6" s="91">
        <v>45717</v>
      </c>
      <c r="C6" s="92">
        <v>45747</v>
      </c>
      <c r="J6" s="236" t="s">
        <v>83</v>
      </c>
      <c r="K6" s="237"/>
      <c r="L6" s="238">
        <v>45701</v>
      </c>
      <c r="M6" s="238">
        <v>45714</v>
      </c>
      <c r="N6" s="232">
        <v>45723</v>
      </c>
      <c r="Q6" s="91"/>
      <c r="S6" s="231"/>
      <c r="T6" s="231"/>
      <c r="U6" s="91"/>
      <c r="Z6" s="91"/>
      <c r="AA6" s="91"/>
      <c r="AB6" s="91"/>
    </row>
    <row r="7" spans="1:28" x14ac:dyDescent="0.25">
      <c r="A7" s="90">
        <v>45748</v>
      </c>
      <c r="B7" s="91">
        <v>45748</v>
      </c>
      <c r="C7" s="92">
        <v>45777</v>
      </c>
      <c r="J7" s="236" t="s">
        <v>84</v>
      </c>
      <c r="K7" s="237"/>
      <c r="L7" s="238">
        <v>45715</v>
      </c>
      <c r="M7" s="238">
        <v>45728</v>
      </c>
      <c r="N7" s="232">
        <v>45737</v>
      </c>
      <c r="S7" s="231"/>
      <c r="T7" s="231"/>
      <c r="U7" s="91"/>
      <c r="Z7" s="91"/>
      <c r="AA7" s="91"/>
      <c r="AB7" s="91"/>
    </row>
    <row r="8" spans="1:28" ht="15.75" thickBot="1" x14ac:dyDescent="0.3">
      <c r="A8" s="90">
        <v>45778</v>
      </c>
      <c r="B8" s="91">
        <v>45778</v>
      </c>
      <c r="C8" s="92">
        <v>45808</v>
      </c>
      <c r="J8" s="236" t="s">
        <v>85</v>
      </c>
      <c r="K8" s="237"/>
      <c r="L8" s="238">
        <v>45729</v>
      </c>
      <c r="M8" s="238">
        <v>45742</v>
      </c>
      <c r="N8" s="232">
        <v>45751</v>
      </c>
      <c r="S8" s="231"/>
      <c r="T8" s="231"/>
      <c r="U8" s="91"/>
      <c r="Z8" s="91"/>
      <c r="AA8" s="91"/>
      <c r="AB8" s="91"/>
    </row>
    <row r="9" spans="1:28" x14ac:dyDescent="0.25">
      <c r="A9" s="90">
        <v>45809</v>
      </c>
      <c r="B9" s="91">
        <v>45809</v>
      </c>
      <c r="C9" s="92">
        <v>45838</v>
      </c>
      <c r="F9" s="116" t="s">
        <v>29</v>
      </c>
      <c r="J9" s="236" t="s">
        <v>86</v>
      </c>
      <c r="K9" s="237"/>
      <c r="L9" s="238">
        <v>45743</v>
      </c>
      <c r="M9" s="238">
        <v>45756</v>
      </c>
      <c r="N9" s="232">
        <v>45765</v>
      </c>
      <c r="S9" s="231"/>
      <c r="T9" s="231"/>
      <c r="U9" s="91"/>
      <c r="Z9" s="91"/>
      <c r="AA9" s="91"/>
      <c r="AB9" s="91"/>
    </row>
    <row r="10" spans="1:28" x14ac:dyDescent="0.25">
      <c r="A10" s="90">
        <v>45839</v>
      </c>
      <c r="B10" s="91">
        <v>45839</v>
      </c>
      <c r="C10" s="92">
        <v>45869</v>
      </c>
      <c r="F10" s="96">
        <v>37.5</v>
      </c>
      <c r="J10" s="236" t="s">
        <v>87</v>
      </c>
      <c r="K10" s="237"/>
      <c r="L10" s="238">
        <v>45757</v>
      </c>
      <c r="M10" s="238">
        <v>45770</v>
      </c>
      <c r="N10" s="232">
        <v>45779</v>
      </c>
      <c r="S10" s="231"/>
      <c r="T10" s="231"/>
      <c r="U10" s="91"/>
      <c r="Z10" s="91"/>
      <c r="AA10" s="91"/>
      <c r="AB10" s="91"/>
    </row>
    <row r="11" spans="1:28" ht="15.75" thickBot="1" x14ac:dyDescent="0.3">
      <c r="A11" s="90">
        <v>45870</v>
      </c>
      <c r="B11" s="91">
        <v>45870</v>
      </c>
      <c r="C11" s="92">
        <v>45900</v>
      </c>
      <c r="F11" s="97">
        <v>40</v>
      </c>
      <c r="J11" s="236" t="s">
        <v>88</v>
      </c>
      <c r="K11" s="237"/>
      <c r="L11" s="238">
        <v>45771</v>
      </c>
      <c r="M11" s="238">
        <v>45784</v>
      </c>
      <c r="N11" s="232">
        <v>45793</v>
      </c>
      <c r="S11" s="231"/>
      <c r="T11" s="231"/>
      <c r="U11" s="91"/>
      <c r="Z11" s="91"/>
      <c r="AA11" s="91"/>
      <c r="AB11" s="91"/>
    </row>
    <row r="12" spans="1:28" x14ac:dyDescent="0.25">
      <c r="A12" s="90">
        <v>45901</v>
      </c>
      <c r="B12" s="91">
        <v>45901</v>
      </c>
      <c r="C12" s="92">
        <v>45930</v>
      </c>
      <c r="J12" s="236" t="s">
        <v>89</v>
      </c>
      <c r="K12" s="237"/>
      <c r="L12" s="238">
        <v>45785</v>
      </c>
      <c r="M12" s="238">
        <v>45798</v>
      </c>
      <c r="N12" s="232">
        <v>45807</v>
      </c>
      <c r="S12" s="231"/>
      <c r="T12" s="231"/>
      <c r="U12" s="91"/>
      <c r="Z12" s="91"/>
      <c r="AA12" s="91"/>
      <c r="AB12" s="91"/>
    </row>
    <row r="13" spans="1:28" x14ac:dyDescent="0.25">
      <c r="A13" s="90">
        <v>45931</v>
      </c>
      <c r="B13" s="91">
        <v>45931</v>
      </c>
      <c r="C13" s="92">
        <v>45961</v>
      </c>
      <c r="J13" s="236" t="s">
        <v>90</v>
      </c>
      <c r="K13" s="237"/>
      <c r="L13" s="238">
        <v>45799</v>
      </c>
      <c r="M13" s="238">
        <v>45812</v>
      </c>
      <c r="N13" s="232">
        <v>45821</v>
      </c>
      <c r="S13" s="231"/>
      <c r="T13" s="231"/>
      <c r="U13" s="91"/>
      <c r="Z13" s="91"/>
      <c r="AA13" s="91"/>
      <c r="AB13" s="91"/>
    </row>
    <row r="14" spans="1:28" ht="15.75" thickBot="1" x14ac:dyDescent="0.3">
      <c r="A14" s="90">
        <v>45962</v>
      </c>
      <c r="B14" s="91">
        <v>45962</v>
      </c>
      <c r="C14" s="92">
        <v>45991</v>
      </c>
      <c r="J14" s="236" t="s">
        <v>91</v>
      </c>
      <c r="K14" s="237"/>
      <c r="L14" s="238">
        <v>45813</v>
      </c>
      <c r="M14" s="238">
        <v>45826</v>
      </c>
      <c r="N14" s="232">
        <v>45836</v>
      </c>
      <c r="S14" s="231"/>
      <c r="T14" s="231"/>
      <c r="U14" s="91"/>
      <c r="Z14" s="91"/>
      <c r="AA14" s="91"/>
      <c r="AB14" s="91"/>
    </row>
    <row r="15" spans="1:28" x14ac:dyDescent="0.25">
      <c r="A15" s="90">
        <v>45992</v>
      </c>
      <c r="B15" s="91">
        <v>45992</v>
      </c>
      <c r="C15" s="92">
        <v>46022</v>
      </c>
      <c r="F15" s="104" t="s">
        <v>32</v>
      </c>
      <c r="J15" s="236" t="s">
        <v>92</v>
      </c>
      <c r="K15" s="237"/>
      <c r="L15" s="239">
        <v>45827</v>
      </c>
      <c r="M15" s="238">
        <v>45840</v>
      </c>
      <c r="N15" s="232">
        <v>45849</v>
      </c>
      <c r="S15" s="231"/>
      <c r="T15" s="231"/>
      <c r="U15" s="91"/>
      <c r="Z15" s="91"/>
      <c r="AA15" s="91"/>
      <c r="AB15" s="91"/>
    </row>
    <row r="16" spans="1:28" x14ac:dyDescent="0.25">
      <c r="A16" s="90">
        <v>46023</v>
      </c>
      <c r="B16" s="91">
        <v>46023</v>
      </c>
      <c r="C16" s="92">
        <v>46053</v>
      </c>
      <c r="F16" s="93" t="s">
        <v>33</v>
      </c>
      <c r="J16" s="236" t="s">
        <v>93</v>
      </c>
      <c r="K16" s="237"/>
      <c r="L16" s="239">
        <v>45841</v>
      </c>
      <c r="M16" s="238">
        <v>45854</v>
      </c>
      <c r="N16" s="232">
        <v>45863</v>
      </c>
      <c r="S16" s="231"/>
      <c r="T16" s="231"/>
      <c r="U16" s="91"/>
      <c r="Z16" s="91"/>
      <c r="AA16" s="91"/>
      <c r="AB16" s="91"/>
    </row>
    <row r="17" spans="1:28" x14ac:dyDescent="0.25">
      <c r="A17" s="90">
        <v>46054</v>
      </c>
      <c r="B17" s="91">
        <v>46054</v>
      </c>
      <c r="C17" s="92">
        <v>46081</v>
      </c>
      <c r="F17" s="93" t="s">
        <v>34</v>
      </c>
      <c r="J17" s="236" t="s">
        <v>94</v>
      </c>
      <c r="K17" s="237"/>
      <c r="L17" s="239">
        <v>45855</v>
      </c>
      <c r="M17" s="238">
        <v>45868</v>
      </c>
      <c r="N17" s="232">
        <v>45877</v>
      </c>
      <c r="S17" s="231"/>
      <c r="T17" s="231"/>
      <c r="U17" s="91"/>
      <c r="Z17" s="91"/>
      <c r="AA17" s="91"/>
      <c r="AB17" s="91"/>
    </row>
    <row r="18" spans="1:28" ht="15.75" thickBot="1" x14ac:dyDescent="0.3">
      <c r="A18" s="90">
        <v>46082</v>
      </c>
      <c r="B18" s="91">
        <v>46082</v>
      </c>
      <c r="C18" s="92">
        <v>46112</v>
      </c>
      <c r="F18" s="95" t="s">
        <v>35</v>
      </c>
      <c r="J18" s="236" t="s">
        <v>95</v>
      </c>
      <c r="K18" s="237"/>
      <c r="L18" s="239">
        <v>45869</v>
      </c>
      <c r="M18" s="238">
        <v>45882</v>
      </c>
      <c r="N18" s="232">
        <v>45891</v>
      </c>
      <c r="S18" s="231"/>
      <c r="T18" s="231"/>
      <c r="U18" s="91"/>
      <c r="Z18" s="91"/>
      <c r="AA18" s="91"/>
      <c r="AB18" s="91"/>
    </row>
    <row r="19" spans="1:28" x14ac:dyDescent="0.25">
      <c r="A19" s="90">
        <v>46113</v>
      </c>
      <c r="B19" s="91">
        <v>46113</v>
      </c>
      <c r="C19" s="92">
        <v>46142</v>
      </c>
      <c r="J19" s="236" t="s">
        <v>96</v>
      </c>
      <c r="K19" s="237"/>
      <c r="L19" s="239">
        <v>45883</v>
      </c>
      <c r="M19" s="238">
        <v>45896</v>
      </c>
      <c r="N19" s="232">
        <v>45905</v>
      </c>
      <c r="S19" s="231"/>
      <c r="T19" s="231"/>
      <c r="U19" s="91"/>
      <c r="Z19" s="91"/>
      <c r="AA19" s="91"/>
      <c r="AB19" s="91"/>
    </row>
    <row r="20" spans="1:28" ht="15.75" thickBot="1" x14ac:dyDescent="0.3">
      <c r="A20" s="99">
        <v>46143</v>
      </c>
      <c r="B20" s="100">
        <v>46143</v>
      </c>
      <c r="C20" s="101">
        <v>46173</v>
      </c>
      <c r="J20" s="236" t="s">
        <v>97</v>
      </c>
      <c r="K20" s="237"/>
      <c r="L20" s="239">
        <v>45897</v>
      </c>
      <c r="M20" s="238">
        <v>45910</v>
      </c>
      <c r="N20" s="232">
        <v>45919</v>
      </c>
      <c r="S20" s="231"/>
      <c r="T20" s="231"/>
      <c r="U20" s="91"/>
      <c r="Z20" s="91"/>
      <c r="AA20" s="91"/>
      <c r="AB20" s="91"/>
    </row>
    <row r="21" spans="1:28" x14ac:dyDescent="0.25">
      <c r="A21" s="102"/>
      <c r="B21" s="91"/>
      <c r="C21" s="91"/>
      <c r="J21" s="236" t="s">
        <v>98</v>
      </c>
      <c r="K21" s="237"/>
      <c r="L21" s="239">
        <v>45911</v>
      </c>
      <c r="M21" s="238">
        <v>45924</v>
      </c>
      <c r="N21" s="232">
        <v>45933</v>
      </c>
      <c r="S21" s="231"/>
      <c r="T21" s="231"/>
      <c r="U21" s="91"/>
      <c r="Z21" s="91"/>
      <c r="AA21" s="91"/>
      <c r="AB21" s="91"/>
    </row>
    <row r="22" spans="1:28" ht="15.75" thickBot="1" x14ac:dyDescent="0.3">
      <c r="A22" s="102"/>
      <c r="B22" s="91"/>
      <c r="C22" s="91"/>
      <c r="G22" s="103"/>
      <c r="J22" s="236" t="s">
        <v>99</v>
      </c>
      <c r="K22" s="237"/>
      <c r="L22" s="239">
        <v>45925</v>
      </c>
      <c r="M22" s="238">
        <v>45938</v>
      </c>
      <c r="N22" s="232">
        <v>45947</v>
      </c>
      <c r="S22" s="231"/>
      <c r="T22" s="231"/>
      <c r="U22" s="91"/>
      <c r="Z22" s="91"/>
      <c r="AA22" s="91"/>
      <c r="AB22" s="91"/>
    </row>
    <row r="23" spans="1:28" x14ac:dyDescent="0.25">
      <c r="A23" s="102"/>
      <c r="B23" s="91"/>
      <c r="C23" s="91"/>
      <c r="F23" s="104" t="s">
        <v>31</v>
      </c>
      <c r="J23" s="236" t="s">
        <v>100</v>
      </c>
      <c r="K23" s="237"/>
      <c r="L23" s="239">
        <v>45939</v>
      </c>
      <c r="M23" s="238">
        <v>45952</v>
      </c>
      <c r="N23" s="232">
        <v>45961</v>
      </c>
      <c r="S23" s="231"/>
      <c r="T23" s="231"/>
      <c r="U23" s="91"/>
      <c r="Z23" s="91"/>
      <c r="AA23" s="91"/>
      <c r="AB23" s="91"/>
    </row>
    <row r="24" spans="1:28" x14ac:dyDescent="0.25">
      <c r="A24" s="102"/>
      <c r="B24" s="91"/>
      <c r="F24" s="105">
        <v>203700</v>
      </c>
      <c r="J24" s="236" t="s">
        <v>101</v>
      </c>
      <c r="K24" s="237"/>
      <c r="L24" s="239">
        <v>45953</v>
      </c>
      <c r="M24" s="238">
        <v>45966</v>
      </c>
      <c r="N24" s="232">
        <v>45975</v>
      </c>
      <c r="S24" s="231"/>
      <c r="T24" s="231"/>
      <c r="U24" s="91"/>
      <c r="Z24" s="91"/>
      <c r="AA24" s="91"/>
      <c r="AB24" s="91"/>
    </row>
    <row r="25" spans="1:28" x14ac:dyDescent="0.25">
      <c r="A25" s="102"/>
      <c r="B25" s="91"/>
      <c r="C25" s="91"/>
      <c r="F25" s="105">
        <v>212100</v>
      </c>
      <c r="J25" s="236" t="s">
        <v>102</v>
      </c>
      <c r="K25" s="237"/>
      <c r="L25" s="239">
        <v>45967</v>
      </c>
      <c r="M25" s="238">
        <v>45980</v>
      </c>
      <c r="N25" s="232">
        <v>45989</v>
      </c>
      <c r="S25" s="231"/>
      <c r="T25" s="231"/>
      <c r="U25" s="91"/>
      <c r="Z25" s="91"/>
      <c r="AA25" s="91"/>
      <c r="AB25" s="91"/>
    </row>
    <row r="26" spans="1:28" x14ac:dyDescent="0.25">
      <c r="A26" s="102"/>
      <c r="B26" s="91"/>
      <c r="C26" s="91"/>
      <c r="F26" s="105">
        <v>221900</v>
      </c>
      <c r="J26" s="236" t="s">
        <v>103</v>
      </c>
      <c r="K26" s="237"/>
      <c r="L26" s="239">
        <v>45981</v>
      </c>
      <c r="M26" s="238">
        <v>45994</v>
      </c>
      <c r="N26" s="232">
        <v>46003</v>
      </c>
      <c r="S26" s="231"/>
      <c r="T26" s="231"/>
      <c r="U26" s="91"/>
      <c r="Z26" s="91"/>
      <c r="AA26" s="91"/>
      <c r="AB26" s="91"/>
    </row>
    <row r="27" spans="1:28" ht="15.75" thickBot="1" x14ac:dyDescent="0.3">
      <c r="A27" s="102"/>
      <c r="B27" s="91"/>
      <c r="C27" s="91"/>
      <c r="F27" s="106">
        <v>225700</v>
      </c>
      <c r="J27" s="236" t="s">
        <v>104</v>
      </c>
      <c r="K27" s="237"/>
      <c r="L27" s="239">
        <v>45995</v>
      </c>
      <c r="M27" s="238">
        <v>46008</v>
      </c>
      <c r="N27" s="232">
        <v>46017</v>
      </c>
      <c r="S27" s="231"/>
      <c r="T27" s="231"/>
      <c r="U27" s="91"/>
      <c r="Z27" s="91"/>
      <c r="AA27" s="91"/>
      <c r="AB27" s="91"/>
    </row>
    <row r="28" spans="1:28" x14ac:dyDescent="0.25">
      <c r="A28" s="102"/>
      <c r="B28" s="91"/>
      <c r="C28" s="91"/>
      <c r="F28" s="107"/>
      <c r="J28" s="94" t="s">
        <v>105</v>
      </c>
      <c r="K28" s="237"/>
      <c r="L28" s="238">
        <v>46009</v>
      </c>
      <c r="M28" s="238">
        <v>46022</v>
      </c>
      <c r="N28" s="233">
        <v>46031</v>
      </c>
      <c r="S28" s="231"/>
      <c r="T28" s="231"/>
      <c r="U28" s="91"/>
      <c r="Z28" s="91"/>
      <c r="AA28" s="91"/>
      <c r="AB28" s="91"/>
    </row>
    <row r="29" spans="1:28" x14ac:dyDescent="0.25">
      <c r="A29" s="102"/>
      <c r="B29" s="91"/>
      <c r="C29" s="91"/>
      <c r="F29" s="107"/>
      <c r="J29" s="94" t="s">
        <v>106</v>
      </c>
      <c r="K29" s="237"/>
      <c r="L29" s="238">
        <v>46023</v>
      </c>
      <c r="M29" s="238">
        <v>46036</v>
      </c>
      <c r="N29" s="233">
        <v>46045</v>
      </c>
      <c r="S29" s="91"/>
      <c r="T29" s="91"/>
      <c r="U29" s="91"/>
      <c r="Z29" s="91"/>
      <c r="AA29" s="91"/>
      <c r="AB29" s="91"/>
    </row>
    <row r="30" spans="1:28" x14ac:dyDescent="0.25">
      <c r="A30" s="102"/>
      <c r="B30" s="91"/>
      <c r="C30" s="91"/>
      <c r="F30" s="107"/>
      <c r="J30" s="98" t="s">
        <v>107</v>
      </c>
      <c r="K30" s="237"/>
      <c r="L30" s="238">
        <v>46037</v>
      </c>
      <c r="M30" s="238">
        <v>46050</v>
      </c>
      <c r="N30" s="233">
        <v>46059</v>
      </c>
      <c r="S30" s="91"/>
      <c r="T30" s="91"/>
      <c r="U30" s="91"/>
      <c r="Z30" s="91"/>
      <c r="AA30" s="91"/>
      <c r="AB30" s="91"/>
    </row>
    <row r="31" spans="1:28" x14ac:dyDescent="0.25">
      <c r="A31" s="102"/>
      <c r="B31" s="91"/>
      <c r="C31" s="91"/>
      <c r="F31" s="107"/>
      <c r="J31" s="94" t="s">
        <v>108</v>
      </c>
      <c r="K31" s="237"/>
      <c r="L31" s="238">
        <v>46051</v>
      </c>
      <c r="M31" s="238">
        <v>46064</v>
      </c>
      <c r="N31" s="233">
        <v>46073</v>
      </c>
      <c r="S31" s="91"/>
      <c r="T31" s="91"/>
      <c r="U31" s="91"/>
      <c r="Z31" s="91"/>
      <c r="AA31" s="91"/>
      <c r="AB31" s="91"/>
    </row>
    <row r="32" spans="1:28" x14ac:dyDescent="0.25">
      <c r="A32" s="102"/>
      <c r="B32" s="91"/>
      <c r="C32" s="91"/>
      <c r="F32" s="107"/>
      <c r="J32" s="94" t="s">
        <v>109</v>
      </c>
      <c r="K32" s="237"/>
      <c r="L32" s="238">
        <v>46065</v>
      </c>
      <c r="M32" s="238">
        <v>46078</v>
      </c>
      <c r="N32" s="233">
        <v>46087</v>
      </c>
      <c r="S32" s="91"/>
      <c r="T32" s="91"/>
      <c r="U32" s="91"/>
      <c r="Z32" s="91"/>
      <c r="AA32" s="91"/>
      <c r="AB32" s="91"/>
    </row>
    <row r="33" spans="3:28" x14ac:dyDescent="0.25">
      <c r="F33" s="107"/>
      <c r="J33" s="94" t="s">
        <v>110</v>
      </c>
      <c r="K33" s="237"/>
      <c r="L33" s="238">
        <v>46079</v>
      </c>
      <c r="M33" s="238">
        <v>46092</v>
      </c>
      <c r="N33" s="233">
        <v>46101</v>
      </c>
      <c r="S33" s="91"/>
      <c r="T33" s="91"/>
      <c r="U33" s="91"/>
      <c r="Z33" s="91"/>
      <c r="AA33" s="91"/>
      <c r="AB33" s="91"/>
    </row>
    <row r="34" spans="3:28" x14ac:dyDescent="0.25">
      <c r="F34" s="107"/>
      <c r="J34" s="94" t="s">
        <v>111</v>
      </c>
      <c r="K34" s="237"/>
      <c r="L34" s="238">
        <v>46093</v>
      </c>
      <c r="M34" s="238">
        <v>46106</v>
      </c>
      <c r="N34" s="233">
        <v>46115</v>
      </c>
      <c r="S34" s="91"/>
      <c r="T34" s="91"/>
      <c r="U34" s="91"/>
      <c r="Z34" s="91"/>
      <c r="AA34" s="91"/>
      <c r="AB34" s="91"/>
    </row>
    <row r="35" spans="3:28" x14ac:dyDescent="0.25">
      <c r="F35" s="107"/>
      <c r="J35" s="94" t="s">
        <v>112</v>
      </c>
      <c r="K35" s="237"/>
      <c r="L35" s="238">
        <v>46107</v>
      </c>
      <c r="M35" s="238">
        <v>46120</v>
      </c>
      <c r="N35" s="233">
        <v>46129</v>
      </c>
      <c r="S35" s="91"/>
      <c r="T35" s="91"/>
      <c r="U35" s="91"/>
      <c r="Z35" s="91"/>
      <c r="AA35" s="91"/>
      <c r="AB35" s="91"/>
    </row>
    <row r="36" spans="3:28" x14ac:dyDescent="0.25">
      <c r="F36" s="107"/>
      <c r="J36" s="94" t="s">
        <v>113</v>
      </c>
      <c r="K36" s="237"/>
      <c r="L36" s="238">
        <v>46121</v>
      </c>
      <c r="M36" s="238">
        <v>46134</v>
      </c>
      <c r="N36" s="233">
        <v>46143</v>
      </c>
      <c r="S36" s="91"/>
      <c r="T36" s="91"/>
      <c r="U36" s="91"/>
      <c r="Z36" s="91"/>
      <c r="AA36" s="91"/>
      <c r="AB36" s="91"/>
    </row>
    <row r="37" spans="3:28" x14ac:dyDescent="0.25">
      <c r="F37" s="107"/>
      <c r="J37" s="94" t="s">
        <v>114</v>
      </c>
      <c r="K37" s="237"/>
      <c r="L37" s="238">
        <v>46135</v>
      </c>
      <c r="M37" s="238">
        <v>46148</v>
      </c>
      <c r="N37" s="233">
        <v>46157</v>
      </c>
      <c r="S37" s="91"/>
      <c r="T37" s="91"/>
      <c r="U37" s="91"/>
      <c r="Z37" s="91"/>
      <c r="AA37" s="91"/>
      <c r="AB37" s="91"/>
    </row>
    <row r="38" spans="3:28" x14ac:dyDescent="0.25">
      <c r="F38" s="107"/>
      <c r="J38" s="94" t="s">
        <v>115</v>
      </c>
      <c r="K38" s="237"/>
      <c r="L38" s="238">
        <v>46149</v>
      </c>
      <c r="M38" s="238">
        <v>46162</v>
      </c>
      <c r="N38" s="233">
        <v>46171</v>
      </c>
      <c r="S38" s="91"/>
      <c r="T38" s="91"/>
      <c r="U38" s="91"/>
      <c r="Z38" s="91"/>
      <c r="AA38" s="91"/>
      <c r="AB38" s="91"/>
    </row>
    <row r="39" spans="3:28" ht="15.75" thickBot="1" x14ac:dyDescent="0.3">
      <c r="F39" s="107"/>
      <c r="J39" s="108" t="s">
        <v>116</v>
      </c>
      <c r="K39" s="109"/>
      <c r="L39" s="234">
        <v>46163</v>
      </c>
      <c r="M39" s="234">
        <v>46176</v>
      </c>
      <c r="N39" s="235">
        <v>46185</v>
      </c>
      <c r="S39" s="91"/>
      <c r="T39" s="91"/>
      <c r="U39" s="91"/>
      <c r="Z39" s="91"/>
      <c r="AA39" s="91"/>
      <c r="AB39" s="91"/>
    </row>
    <row r="40" spans="3:28" ht="15.75" thickBot="1" x14ac:dyDescent="0.3">
      <c r="F40" s="107"/>
    </row>
    <row r="41" spans="3:28" x14ac:dyDescent="0.25">
      <c r="F41" s="107"/>
      <c r="J41" s="228" t="s">
        <v>31</v>
      </c>
      <c r="K41" s="229"/>
      <c r="L41" s="229"/>
      <c r="M41" s="230"/>
    </row>
    <row r="42" spans="3:28" x14ac:dyDescent="0.25">
      <c r="C42" s="91"/>
      <c r="F42" s="107"/>
      <c r="J42" s="110">
        <f>Month1!E7</f>
        <v>0</v>
      </c>
      <c r="K42" s="111">
        <v>212100</v>
      </c>
      <c r="L42" s="112">
        <v>221900</v>
      </c>
      <c r="M42" s="113">
        <v>225700</v>
      </c>
    </row>
    <row r="43" spans="3:28" x14ac:dyDescent="0.25">
      <c r="F43" s="107"/>
      <c r="J43" s="110">
        <f>Month1!E8</f>
        <v>0</v>
      </c>
      <c r="K43" s="111">
        <v>212100</v>
      </c>
      <c r="L43" s="112">
        <v>221900</v>
      </c>
      <c r="M43" s="113">
        <v>225700</v>
      </c>
    </row>
    <row r="44" spans="3:28" x14ac:dyDescent="0.25">
      <c r="F44" s="107"/>
      <c r="J44" s="110">
        <f>Month1!E9</f>
        <v>0</v>
      </c>
      <c r="K44" s="111">
        <v>212100</v>
      </c>
      <c r="L44" s="112">
        <v>221900</v>
      </c>
      <c r="M44" s="113">
        <v>225700</v>
      </c>
      <c r="Q44" s="114"/>
    </row>
    <row r="45" spans="3:28" x14ac:dyDescent="0.25">
      <c r="F45" s="107"/>
      <c r="J45" s="110">
        <f>Month1!E10</f>
        <v>0</v>
      </c>
      <c r="K45" s="111">
        <v>212100</v>
      </c>
      <c r="L45" s="112">
        <v>221900</v>
      </c>
      <c r="M45" s="113">
        <v>225700</v>
      </c>
    </row>
    <row r="46" spans="3:28" x14ac:dyDescent="0.25">
      <c r="F46" s="107"/>
      <c r="J46" s="110">
        <f>Month1!E11</f>
        <v>0</v>
      </c>
      <c r="K46" s="111">
        <v>212100</v>
      </c>
      <c r="L46" s="112">
        <v>221900</v>
      </c>
      <c r="M46" s="113">
        <v>225700</v>
      </c>
      <c r="Q46" s="114"/>
    </row>
    <row r="47" spans="3:28" x14ac:dyDescent="0.25">
      <c r="F47" s="107"/>
      <c r="J47" s="110">
        <f>Month1!E12</f>
        <v>0</v>
      </c>
      <c r="K47" s="111">
        <v>212100</v>
      </c>
      <c r="L47" s="112">
        <v>221900</v>
      </c>
      <c r="M47" s="113">
        <v>225700</v>
      </c>
    </row>
    <row r="48" spans="3:28" x14ac:dyDescent="0.25">
      <c r="F48" s="107"/>
      <c r="J48" s="110">
        <f>Month1!E13</f>
        <v>0</v>
      </c>
      <c r="K48" s="111">
        <v>212100</v>
      </c>
      <c r="L48" s="112">
        <v>221900</v>
      </c>
      <c r="M48" s="113">
        <v>225700</v>
      </c>
    </row>
    <row r="49" spans="6:17" x14ac:dyDescent="0.25">
      <c r="F49" s="107"/>
      <c r="J49" s="110">
        <f>Month1!E14</f>
        <v>0</v>
      </c>
      <c r="K49" s="111">
        <v>212100</v>
      </c>
      <c r="L49" s="112">
        <v>221900</v>
      </c>
      <c r="M49" s="113">
        <v>225700</v>
      </c>
      <c r="Q49" s="114"/>
    </row>
    <row r="50" spans="6:17" x14ac:dyDescent="0.25">
      <c r="F50" s="107"/>
      <c r="J50" s="110">
        <f>Month1!E15</f>
        <v>0</v>
      </c>
      <c r="K50" s="111">
        <v>212100</v>
      </c>
      <c r="L50" s="112">
        <v>221900</v>
      </c>
      <c r="M50" s="113">
        <v>225700</v>
      </c>
    </row>
    <row r="51" spans="6:17" x14ac:dyDescent="0.25">
      <c r="F51" s="107"/>
      <c r="J51" s="110">
        <f>Month1!E16</f>
        <v>0</v>
      </c>
      <c r="K51" s="111">
        <v>212100</v>
      </c>
      <c r="L51" s="112">
        <v>221900</v>
      </c>
      <c r="M51" s="113">
        <v>225700</v>
      </c>
    </row>
    <row r="52" spans="6:17" x14ac:dyDescent="0.25">
      <c r="F52" s="107"/>
      <c r="J52" s="110">
        <f>Month1!E17</f>
        <v>0</v>
      </c>
      <c r="K52" s="111">
        <v>212100</v>
      </c>
      <c r="L52" s="112">
        <v>221900</v>
      </c>
      <c r="M52" s="113">
        <v>225700</v>
      </c>
    </row>
    <row r="53" spans="6:17" x14ac:dyDescent="0.25">
      <c r="F53" s="107"/>
      <c r="J53" s="110">
        <f>Month1!E18</f>
        <v>0</v>
      </c>
      <c r="K53" s="111">
        <v>212100</v>
      </c>
      <c r="L53" s="112">
        <v>221900</v>
      </c>
      <c r="M53" s="113">
        <v>225700</v>
      </c>
    </row>
    <row r="54" spans="6:17" x14ac:dyDescent="0.25">
      <c r="F54" s="107"/>
      <c r="J54" s="110">
        <f>Month1!E19</f>
        <v>0</v>
      </c>
      <c r="K54" s="111">
        <v>212100</v>
      </c>
      <c r="L54" s="112">
        <v>221900</v>
      </c>
      <c r="M54" s="113">
        <v>225700</v>
      </c>
    </row>
    <row r="55" spans="6:17" x14ac:dyDescent="0.25">
      <c r="F55" s="107"/>
      <c r="J55" s="110">
        <f>Month1!E20</f>
        <v>0</v>
      </c>
      <c r="K55" s="111">
        <v>212100</v>
      </c>
      <c r="L55" s="112">
        <v>221900</v>
      </c>
      <c r="M55" s="113">
        <v>225700</v>
      </c>
    </row>
    <row r="56" spans="6:17" x14ac:dyDescent="0.25">
      <c r="F56" s="107"/>
      <c r="J56" s="110">
        <f>Month1!E21</f>
        <v>0</v>
      </c>
      <c r="K56" s="111">
        <v>212100</v>
      </c>
      <c r="L56" s="112">
        <v>221900</v>
      </c>
      <c r="M56" s="113">
        <v>225700</v>
      </c>
    </row>
    <row r="57" spans="6:17" x14ac:dyDescent="0.25">
      <c r="F57" s="107"/>
      <c r="J57" s="110">
        <f>Month1!E22</f>
        <v>0</v>
      </c>
      <c r="K57" s="111">
        <v>212100</v>
      </c>
      <c r="L57" s="112">
        <v>221900</v>
      </c>
      <c r="M57" s="113">
        <v>225700</v>
      </c>
    </row>
    <row r="58" spans="6:17" x14ac:dyDescent="0.25">
      <c r="F58" s="107"/>
      <c r="J58" s="110">
        <f>Month1!E23</f>
        <v>0</v>
      </c>
      <c r="K58" s="111">
        <v>212100</v>
      </c>
      <c r="L58" s="112">
        <v>221900</v>
      </c>
      <c r="M58" s="113">
        <v>225700</v>
      </c>
    </row>
    <row r="59" spans="6:17" x14ac:dyDescent="0.25">
      <c r="F59" s="107"/>
      <c r="J59" s="110">
        <f>Month1!E24</f>
        <v>0</v>
      </c>
      <c r="K59" s="111">
        <v>212100</v>
      </c>
      <c r="L59" s="112">
        <v>221900</v>
      </c>
      <c r="M59" s="113">
        <v>225700</v>
      </c>
    </row>
    <row r="60" spans="6:17" x14ac:dyDescent="0.25">
      <c r="F60" s="107"/>
      <c r="J60" s="110">
        <f>Month1!E25</f>
        <v>0</v>
      </c>
      <c r="K60" s="111">
        <v>212100</v>
      </c>
      <c r="L60" s="112">
        <v>221900</v>
      </c>
      <c r="M60" s="113">
        <v>225700</v>
      </c>
    </row>
    <row r="61" spans="6:17" x14ac:dyDescent="0.25">
      <c r="F61" s="107"/>
      <c r="J61" s="110">
        <f>Month1!E26</f>
        <v>0</v>
      </c>
      <c r="K61" s="111">
        <v>212100</v>
      </c>
      <c r="L61" s="112">
        <v>221900</v>
      </c>
      <c r="M61" s="113">
        <v>225700</v>
      </c>
    </row>
    <row r="62" spans="6:17" x14ac:dyDescent="0.25">
      <c r="F62" s="107"/>
      <c r="J62" s="110">
        <f>Month1!E27</f>
        <v>0</v>
      </c>
      <c r="K62" s="111">
        <v>212100</v>
      </c>
      <c r="L62" s="112">
        <v>221900</v>
      </c>
      <c r="M62" s="113">
        <v>225700</v>
      </c>
    </row>
    <row r="63" spans="6:17" x14ac:dyDescent="0.25">
      <c r="F63" s="107"/>
      <c r="J63" s="110">
        <f>Month1!E28</f>
        <v>0</v>
      </c>
      <c r="K63" s="111">
        <v>212100</v>
      </c>
      <c r="L63" s="112">
        <v>221900</v>
      </c>
      <c r="M63" s="113">
        <v>225700</v>
      </c>
    </row>
    <row r="64" spans="6:17" x14ac:dyDescent="0.25">
      <c r="F64" s="107"/>
      <c r="J64" s="110">
        <f>Month1!E29</f>
        <v>0</v>
      </c>
      <c r="K64" s="111">
        <v>212100</v>
      </c>
      <c r="L64" s="112">
        <v>221900</v>
      </c>
      <c r="M64" s="113">
        <v>225700</v>
      </c>
    </row>
    <row r="65" spans="6:13" x14ac:dyDescent="0.25">
      <c r="F65" s="107"/>
      <c r="J65" s="110">
        <f>Month1!E30</f>
        <v>0</v>
      </c>
      <c r="K65" s="111">
        <v>212100</v>
      </c>
      <c r="L65" s="112">
        <v>221900</v>
      </c>
      <c r="M65" s="113">
        <v>225700</v>
      </c>
    </row>
    <row r="66" spans="6:13" x14ac:dyDescent="0.25">
      <c r="F66" s="107"/>
      <c r="J66" s="110">
        <f>Month1!E31</f>
        <v>0</v>
      </c>
      <c r="K66" s="111">
        <v>212100</v>
      </c>
      <c r="L66" s="112">
        <v>221900</v>
      </c>
      <c r="M66" s="113">
        <v>225700</v>
      </c>
    </row>
    <row r="67" spans="6:13" x14ac:dyDescent="0.25">
      <c r="F67" s="107"/>
      <c r="J67" s="110">
        <f>Month1!E32</f>
        <v>0</v>
      </c>
      <c r="K67" s="111">
        <v>212100</v>
      </c>
      <c r="L67" s="112">
        <v>221900</v>
      </c>
      <c r="M67" s="113">
        <v>225700</v>
      </c>
    </row>
    <row r="68" spans="6:13" x14ac:dyDescent="0.25">
      <c r="F68" s="107"/>
      <c r="J68" s="110">
        <f>Month1!E33</f>
        <v>0</v>
      </c>
      <c r="K68" s="111">
        <v>212100</v>
      </c>
      <c r="L68" s="112">
        <v>221900</v>
      </c>
      <c r="M68" s="113">
        <v>225700</v>
      </c>
    </row>
    <row r="69" spans="6:13" x14ac:dyDescent="0.25">
      <c r="F69" s="107"/>
      <c r="J69" s="110">
        <f>Month1!E34</f>
        <v>0</v>
      </c>
      <c r="K69" s="111">
        <v>212100</v>
      </c>
      <c r="L69" s="112">
        <v>221900</v>
      </c>
      <c r="M69" s="113">
        <v>225700</v>
      </c>
    </row>
    <row r="70" spans="6:13" x14ac:dyDescent="0.25">
      <c r="F70" s="107"/>
      <c r="J70" s="110">
        <f>Month1!E35</f>
        <v>0</v>
      </c>
      <c r="K70" s="111">
        <v>212100</v>
      </c>
      <c r="L70" s="112">
        <v>221900</v>
      </c>
      <c r="M70" s="113">
        <v>225700</v>
      </c>
    </row>
    <row r="71" spans="6:13" x14ac:dyDescent="0.25">
      <c r="F71" s="107"/>
      <c r="J71" s="110">
        <f>Month1!E36</f>
        <v>0</v>
      </c>
      <c r="K71" s="111">
        <v>212100</v>
      </c>
      <c r="L71" s="112">
        <v>221900</v>
      </c>
      <c r="M71" s="113">
        <v>225700</v>
      </c>
    </row>
    <row r="72" spans="6:13" x14ac:dyDescent="0.25">
      <c r="F72" s="107"/>
      <c r="J72" s="110">
        <f>Month1!E37</f>
        <v>0</v>
      </c>
      <c r="K72" s="111">
        <v>212100</v>
      </c>
      <c r="L72" s="112">
        <v>221900</v>
      </c>
      <c r="M72" s="113">
        <v>225700</v>
      </c>
    </row>
    <row r="73" spans="6:13" x14ac:dyDescent="0.25">
      <c r="F73" s="107"/>
      <c r="J73" s="110">
        <f>Month1!E38</f>
        <v>0</v>
      </c>
      <c r="K73" s="111">
        <v>212100</v>
      </c>
      <c r="L73" s="112">
        <v>221900</v>
      </c>
      <c r="M73" s="113">
        <v>225700</v>
      </c>
    </row>
    <row r="74" spans="6:13" x14ac:dyDescent="0.25">
      <c r="F74" s="107"/>
      <c r="J74" s="110">
        <f>Month1!E39</f>
        <v>0</v>
      </c>
      <c r="K74" s="111">
        <v>212100</v>
      </c>
      <c r="L74" s="112">
        <v>221900</v>
      </c>
      <c r="M74" s="113">
        <v>225700</v>
      </c>
    </row>
    <row r="75" spans="6:13" x14ac:dyDescent="0.25">
      <c r="F75" s="107"/>
      <c r="J75" s="110">
        <f>Month1!E40</f>
        <v>0</v>
      </c>
      <c r="K75" s="111">
        <v>212100</v>
      </c>
      <c r="L75" s="112">
        <v>221900</v>
      </c>
      <c r="M75" s="113">
        <v>225700</v>
      </c>
    </row>
    <row r="76" spans="6:13" x14ac:dyDescent="0.25">
      <c r="F76" s="107"/>
      <c r="J76" s="110">
        <f>Month1!E41</f>
        <v>0</v>
      </c>
      <c r="K76" s="111">
        <v>212100</v>
      </c>
      <c r="L76" s="112">
        <v>221900</v>
      </c>
      <c r="M76" s="113">
        <v>225700</v>
      </c>
    </row>
    <row r="77" spans="6:13" x14ac:dyDescent="0.25">
      <c r="F77" s="107"/>
      <c r="J77" s="110">
        <f>Month1!E42</f>
        <v>0</v>
      </c>
      <c r="K77" s="111">
        <v>212100</v>
      </c>
      <c r="L77" s="112">
        <v>221900</v>
      </c>
      <c r="M77" s="113">
        <v>225700</v>
      </c>
    </row>
    <row r="78" spans="6:13" x14ac:dyDescent="0.25">
      <c r="F78" s="107"/>
      <c r="J78" s="110">
        <f>Month1!E43</f>
        <v>0</v>
      </c>
      <c r="K78" s="111">
        <v>212100</v>
      </c>
      <c r="L78" s="112">
        <v>221900</v>
      </c>
      <c r="M78" s="113">
        <v>225700</v>
      </c>
    </row>
    <row r="79" spans="6:13" x14ac:dyDescent="0.25">
      <c r="F79" s="107"/>
      <c r="J79" s="110">
        <f>Month1!E44</f>
        <v>0</v>
      </c>
      <c r="K79" s="111">
        <v>212100</v>
      </c>
      <c r="L79" s="112">
        <v>221900</v>
      </c>
      <c r="M79" s="113">
        <v>225700</v>
      </c>
    </row>
    <row r="80" spans="6:13" x14ac:dyDescent="0.25">
      <c r="F80" s="107"/>
      <c r="J80" s="110">
        <f>Month1!E45</f>
        <v>0</v>
      </c>
      <c r="K80" s="111">
        <v>212100</v>
      </c>
      <c r="L80" s="112">
        <v>221900</v>
      </c>
      <c r="M80" s="113">
        <v>225700</v>
      </c>
    </row>
    <row r="81" spans="6:13" x14ac:dyDescent="0.25">
      <c r="F81" s="107"/>
      <c r="J81" s="110">
        <f>Month1!E46</f>
        <v>0</v>
      </c>
      <c r="K81" s="111">
        <v>212100</v>
      </c>
      <c r="L81" s="112">
        <v>221900</v>
      </c>
      <c r="M81" s="113">
        <v>225700</v>
      </c>
    </row>
    <row r="82" spans="6:13" x14ac:dyDescent="0.25">
      <c r="F82" s="107"/>
      <c r="J82" s="110">
        <f>Month1!E47</f>
        <v>0</v>
      </c>
      <c r="K82" s="111">
        <v>212100</v>
      </c>
      <c r="L82" s="112">
        <v>221900</v>
      </c>
      <c r="M82" s="113">
        <v>225700</v>
      </c>
    </row>
    <row r="83" spans="6:13" x14ac:dyDescent="0.25">
      <c r="F83" s="107"/>
      <c r="J83" s="110">
        <f>Month1!E48</f>
        <v>0</v>
      </c>
      <c r="K83" s="111">
        <v>212100</v>
      </c>
      <c r="L83" s="112">
        <v>221900</v>
      </c>
      <c r="M83" s="113">
        <v>225700</v>
      </c>
    </row>
    <row r="84" spans="6:13" x14ac:dyDescent="0.25">
      <c r="F84" s="107"/>
      <c r="J84" s="110">
        <f>Month1!E49</f>
        <v>0</v>
      </c>
      <c r="K84" s="111">
        <v>212100</v>
      </c>
      <c r="L84" s="112">
        <v>221900</v>
      </c>
      <c r="M84" s="113">
        <v>225700</v>
      </c>
    </row>
    <row r="85" spans="6:13" x14ac:dyDescent="0.25">
      <c r="F85" s="107"/>
      <c r="J85" s="110">
        <f>Month1!E50</f>
        <v>0</v>
      </c>
      <c r="K85" s="111">
        <v>212100</v>
      </c>
      <c r="L85" s="112">
        <v>221900</v>
      </c>
      <c r="M85" s="113">
        <v>225700</v>
      </c>
    </row>
    <row r="86" spans="6:13" x14ac:dyDescent="0.25">
      <c r="F86" s="107"/>
      <c r="J86" s="110">
        <f>Month1!E51</f>
        <v>0</v>
      </c>
      <c r="K86" s="111">
        <v>212100</v>
      </c>
      <c r="L86" s="112">
        <v>221900</v>
      </c>
      <c r="M86" s="113">
        <v>225700</v>
      </c>
    </row>
    <row r="87" spans="6:13" x14ac:dyDescent="0.25">
      <c r="F87" s="107"/>
      <c r="J87" s="110">
        <f>Month1!E52</f>
        <v>0</v>
      </c>
      <c r="K87" s="111">
        <v>212100</v>
      </c>
      <c r="L87" s="112">
        <v>221900</v>
      </c>
      <c r="M87" s="113">
        <v>225700</v>
      </c>
    </row>
    <row r="88" spans="6:13" x14ac:dyDescent="0.25">
      <c r="F88" s="107"/>
      <c r="J88" s="110">
        <f>Month1!E53</f>
        <v>0</v>
      </c>
      <c r="K88" s="111">
        <v>212100</v>
      </c>
      <c r="L88" s="112">
        <v>221900</v>
      </c>
      <c r="M88" s="113">
        <v>225700</v>
      </c>
    </row>
    <row r="89" spans="6:13" x14ac:dyDescent="0.25">
      <c r="F89" s="107"/>
      <c r="J89" s="110">
        <f>Month1!E54</f>
        <v>0</v>
      </c>
      <c r="K89" s="111">
        <v>212100</v>
      </c>
      <c r="L89" s="112">
        <v>221900</v>
      </c>
      <c r="M89" s="113">
        <v>225700</v>
      </c>
    </row>
    <row r="90" spans="6:13" x14ac:dyDescent="0.25">
      <c r="F90" s="107"/>
      <c r="J90" s="110">
        <f>Month1!E55</f>
        <v>0</v>
      </c>
      <c r="K90" s="111">
        <v>212100</v>
      </c>
      <c r="L90" s="112">
        <v>221900</v>
      </c>
      <c r="M90" s="113">
        <v>225700</v>
      </c>
    </row>
    <row r="91" spans="6:13" x14ac:dyDescent="0.25">
      <c r="F91" s="107"/>
      <c r="J91" s="110">
        <f>Month1!E56</f>
        <v>0</v>
      </c>
      <c r="K91" s="111">
        <v>212100</v>
      </c>
      <c r="L91" s="112">
        <v>221900</v>
      </c>
      <c r="M91" s="113">
        <v>225700</v>
      </c>
    </row>
    <row r="92" spans="6:13" x14ac:dyDescent="0.25">
      <c r="F92" s="107"/>
      <c r="J92" s="110">
        <f>Month1!E57</f>
        <v>0</v>
      </c>
      <c r="K92" s="111">
        <v>212100</v>
      </c>
      <c r="L92" s="112">
        <v>221900</v>
      </c>
      <c r="M92" s="113">
        <v>225700</v>
      </c>
    </row>
    <row r="93" spans="6:13" x14ac:dyDescent="0.25">
      <c r="F93" s="107"/>
      <c r="J93" s="110">
        <f>Month1!E58</f>
        <v>0</v>
      </c>
      <c r="K93" s="111">
        <v>212100</v>
      </c>
      <c r="L93" s="112">
        <v>221900</v>
      </c>
      <c r="M93" s="113">
        <v>225700</v>
      </c>
    </row>
    <row r="94" spans="6:13" x14ac:dyDescent="0.25">
      <c r="F94" s="107"/>
      <c r="J94" s="110">
        <f>Month1!E59</f>
        <v>0</v>
      </c>
      <c r="K94" s="111">
        <v>212100</v>
      </c>
      <c r="L94" s="112">
        <v>221900</v>
      </c>
      <c r="M94" s="113">
        <v>225700</v>
      </c>
    </row>
    <row r="95" spans="6:13" x14ac:dyDescent="0.25">
      <c r="F95" s="107"/>
      <c r="J95" s="110">
        <f>Month1!E60</f>
        <v>0</v>
      </c>
      <c r="K95" s="111">
        <v>212100</v>
      </c>
      <c r="L95" s="112">
        <v>221900</v>
      </c>
      <c r="M95" s="113">
        <v>225700</v>
      </c>
    </row>
    <row r="96" spans="6:13" x14ac:dyDescent="0.25">
      <c r="F96" s="107"/>
      <c r="J96" s="110">
        <f>Month1!E61</f>
        <v>0</v>
      </c>
      <c r="K96" s="111">
        <v>212100</v>
      </c>
      <c r="L96" s="112">
        <v>221900</v>
      </c>
      <c r="M96" s="113">
        <v>225700</v>
      </c>
    </row>
    <row r="97" spans="6:13" x14ac:dyDescent="0.25">
      <c r="F97" s="107"/>
      <c r="J97" s="110">
        <f>Month1!E62</f>
        <v>0</v>
      </c>
      <c r="K97" s="111">
        <v>212100</v>
      </c>
      <c r="L97" s="112">
        <v>221900</v>
      </c>
      <c r="M97" s="113">
        <v>225700</v>
      </c>
    </row>
    <row r="98" spans="6:13" x14ac:dyDescent="0.25">
      <c r="F98" s="107"/>
      <c r="J98" s="110">
        <f>Month1!E63</f>
        <v>0</v>
      </c>
      <c r="K98" s="111">
        <v>212100</v>
      </c>
      <c r="L98" s="112">
        <v>221900</v>
      </c>
      <c r="M98" s="113">
        <v>225700</v>
      </c>
    </row>
    <row r="99" spans="6:13" x14ac:dyDescent="0.25">
      <c r="F99" s="107"/>
      <c r="J99" s="110">
        <f>Month1!E64</f>
        <v>0</v>
      </c>
      <c r="K99" s="111">
        <v>212100</v>
      </c>
      <c r="L99" s="112">
        <v>221900</v>
      </c>
      <c r="M99" s="113">
        <v>225700</v>
      </c>
    </row>
    <row r="100" spans="6:13" x14ac:dyDescent="0.25">
      <c r="F100" s="107"/>
      <c r="J100" s="110">
        <f>Month1!E65</f>
        <v>0</v>
      </c>
      <c r="K100" s="111">
        <v>212100</v>
      </c>
      <c r="L100" s="112">
        <v>221900</v>
      </c>
      <c r="M100" s="113">
        <v>225700</v>
      </c>
    </row>
    <row r="101" spans="6:13" x14ac:dyDescent="0.25">
      <c r="F101" s="107"/>
      <c r="J101" s="110">
        <f>Month1!E66</f>
        <v>0</v>
      </c>
      <c r="K101" s="111">
        <v>212100</v>
      </c>
      <c r="L101" s="112">
        <v>221900</v>
      </c>
      <c r="M101" s="113">
        <v>225700</v>
      </c>
    </row>
    <row r="102" spans="6:13" x14ac:dyDescent="0.25">
      <c r="F102" s="107"/>
      <c r="J102" s="110">
        <f>Month1!E67</f>
        <v>0</v>
      </c>
      <c r="K102" s="111">
        <v>212100</v>
      </c>
      <c r="L102" s="112">
        <v>221900</v>
      </c>
      <c r="M102" s="113">
        <v>225700</v>
      </c>
    </row>
    <row r="103" spans="6:13" x14ac:dyDescent="0.25">
      <c r="F103" s="107"/>
      <c r="J103" s="110">
        <f>Month1!E68</f>
        <v>0</v>
      </c>
      <c r="K103" s="111">
        <v>212100</v>
      </c>
      <c r="L103" s="112">
        <v>221900</v>
      </c>
      <c r="M103" s="113">
        <v>225700</v>
      </c>
    </row>
    <row r="104" spans="6:13" x14ac:dyDescent="0.25">
      <c r="F104" s="107"/>
      <c r="J104" s="110">
        <f>Month1!E69</f>
        <v>0</v>
      </c>
      <c r="K104" s="111">
        <v>212100</v>
      </c>
      <c r="L104" s="112">
        <v>221900</v>
      </c>
      <c r="M104" s="113">
        <v>225700</v>
      </c>
    </row>
    <row r="105" spans="6:13" x14ac:dyDescent="0.25">
      <c r="F105" s="107"/>
      <c r="J105" s="110">
        <f>Month1!E70</f>
        <v>0</v>
      </c>
      <c r="K105" s="111">
        <v>212100</v>
      </c>
      <c r="L105" s="112">
        <v>221900</v>
      </c>
      <c r="M105" s="113">
        <v>225700</v>
      </c>
    </row>
    <row r="106" spans="6:13" x14ac:dyDescent="0.25">
      <c r="F106" s="107"/>
      <c r="J106" s="110">
        <f>Month1!E71</f>
        <v>0</v>
      </c>
      <c r="K106" s="111">
        <v>212100</v>
      </c>
      <c r="L106" s="112">
        <v>221900</v>
      </c>
      <c r="M106" s="113">
        <v>225700</v>
      </c>
    </row>
    <row r="107" spans="6:13" x14ac:dyDescent="0.25">
      <c r="F107" s="107"/>
      <c r="J107" s="110">
        <f>Month1!E72</f>
        <v>0</v>
      </c>
      <c r="K107" s="111">
        <v>212100</v>
      </c>
      <c r="L107" s="112">
        <v>221900</v>
      </c>
      <c r="M107" s="113">
        <v>225700</v>
      </c>
    </row>
    <row r="108" spans="6:13" x14ac:dyDescent="0.25">
      <c r="F108" s="107"/>
      <c r="J108" s="110">
        <f>Month1!E73</f>
        <v>0</v>
      </c>
      <c r="K108" s="111">
        <v>212100</v>
      </c>
      <c r="L108" s="112">
        <v>221900</v>
      </c>
      <c r="M108" s="113">
        <v>225700</v>
      </c>
    </row>
    <row r="109" spans="6:13" x14ac:dyDescent="0.25">
      <c r="F109" s="107"/>
      <c r="J109" s="110">
        <f>Month1!E74</f>
        <v>0</v>
      </c>
      <c r="K109" s="111">
        <v>212100</v>
      </c>
      <c r="L109" s="112">
        <v>221900</v>
      </c>
      <c r="M109" s="113">
        <v>225700</v>
      </c>
    </row>
    <row r="110" spans="6:13" x14ac:dyDescent="0.25">
      <c r="F110" s="107"/>
      <c r="J110" s="110">
        <f>Month1!E75</f>
        <v>0</v>
      </c>
      <c r="K110" s="111">
        <v>212100</v>
      </c>
      <c r="L110" s="112">
        <v>221900</v>
      </c>
      <c r="M110" s="113">
        <v>225700</v>
      </c>
    </row>
    <row r="111" spans="6:13" x14ac:dyDescent="0.25">
      <c r="F111" s="107"/>
      <c r="J111" s="110">
        <f>Month1!E76</f>
        <v>0</v>
      </c>
      <c r="K111" s="111">
        <v>212100</v>
      </c>
      <c r="L111" s="112">
        <v>221900</v>
      </c>
      <c r="M111" s="113">
        <v>225700</v>
      </c>
    </row>
    <row r="112" spans="6:13" x14ac:dyDescent="0.25">
      <c r="F112" s="107"/>
      <c r="J112" s="110">
        <f>Month1!E77</f>
        <v>0</v>
      </c>
      <c r="K112" s="111">
        <v>212100</v>
      </c>
      <c r="L112" s="112">
        <v>221900</v>
      </c>
      <c r="M112" s="113">
        <v>225700</v>
      </c>
    </row>
    <row r="113" spans="6:13" x14ac:dyDescent="0.25">
      <c r="F113" s="107"/>
      <c r="J113" s="110">
        <f>Month1!E78</f>
        <v>0</v>
      </c>
      <c r="K113" s="111">
        <v>212100</v>
      </c>
      <c r="L113" s="112">
        <v>221900</v>
      </c>
      <c r="M113" s="113">
        <v>225700</v>
      </c>
    </row>
    <row r="114" spans="6:13" x14ac:dyDescent="0.25">
      <c r="F114" s="107"/>
      <c r="J114" s="110">
        <f>Month1!E79</f>
        <v>0</v>
      </c>
      <c r="K114" s="111">
        <v>212100</v>
      </c>
      <c r="L114" s="112">
        <v>221900</v>
      </c>
      <c r="M114" s="113">
        <v>225700</v>
      </c>
    </row>
    <row r="115" spans="6:13" x14ac:dyDescent="0.25">
      <c r="F115" s="107"/>
      <c r="J115" s="110">
        <f>Month1!E80</f>
        <v>0</v>
      </c>
      <c r="K115" s="111">
        <v>212100</v>
      </c>
      <c r="L115" s="112">
        <v>221900</v>
      </c>
      <c r="M115" s="113">
        <v>225700</v>
      </c>
    </row>
    <row r="116" spans="6:13" x14ac:dyDescent="0.25">
      <c r="F116" s="107"/>
      <c r="J116" s="110">
        <f>Month1!E81</f>
        <v>0</v>
      </c>
      <c r="K116" s="111">
        <v>212100</v>
      </c>
      <c r="L116" s="112">
        <v>221900</v>
      </c>
      <c r="M116" s="113">
        <v>225700</v>
      </c>
    </row>
    <row r="117" spans="6:13" x14ac:dyDescent="0.25">
      <c r="F117" s="107"/>
      <c r="J117" s="110">
        <f>Month1!E82</f>
        <v>0</v>
      </c>
      <c r="K117" s="111">
        <v>212100</v>
      </c>
      <c r="L117" s="112">
        <v>221900</v>
      </c>
      <c r="M117" s="113">
        <v>225700</v>
      </c>
    </row>
    <row r="118" spans="6:13" x14ac:dyDescent="0.25">
      <c r="F118" s="107"/>
      <c r="J118" s="110">
        <f>Month1!E83</f>
        <v>0</v>
      </c>
      <c r="K118" s="111">
        <v>212100</v>
      </c>
      <c r="L118" s="112">
        <v>221900</v>
      </c>
      <c r="M118" s="113">
        <v>225700</v>
      </c>
    </row>
    <row r="119" spans="6:13" x14ac:dyDescent="0.25">
      <c r="F119" s="107"/>
      <c r="J119" s="110">
        <f>Month1!E84</f>
        <v>0</v>
      </c>
      <c r="K119" s="111">
        <v>212100</v>
      </c>
      <c r="L119" s="112">
        <v>221900</v>
      </c>
      <c r="M119" s="113">
        <v>225700</v>
      </c>
    </row>
    <row r="120" spans="6:13" x14ac:dyDescent="0.25">
      <c r="F120" s="107"/>
      <c r="J120" s="110">
        <f>Month1!E85</f>
        <v>0</v>
      </c>
      <c r="K120" s="111">
        <v>212100</v>
      </c>
      <c r="L120" s="112">
        <v>221900</v>
      </c>
      <c r="M120" s="113">
        <v>225700</v>
      </c>
    </row>
    <row r="121" spans="6:13" x14ac:dyDescent="0.25">
      <c r="F121" s="107"/>
      <c r="J121" s="110">
        <f>Month1!E86</f>
        <v>0</v>
      </c>
      <c r="K121" s="111">
        <v>212100</v>
      </c>
      <c r="L121" s="112">
        <v>221900</v>
      </c>
      <c r="M121" s="113">
        <v>225700</v>
      </c>
    </row>
    <row r="122" spans="6:13" x14ac:dyDescent="0.25">
      <c r="F122" s="107"/>
      <c r="J122" s="110">
        <f>Month1!E87</f>
        <v>0</v>
      </c>
      <c r="K122" s="111">
        <v>212100</v>
      </c>
      <c r="L122" s="112">
        <v>221900</v>
      </c>
      <c r="M122" s="113">
        <v>225700</v>
      </c>
    </row>
    <row r="123" spans="6:13" x14ac:dyDescent="0.25">
      <c r="F123" s="107"/>
      <c r="J123" s="110">
        <f>Month1!E88</f>
        <v>0</v>
      </c>
      <c r="K123" s="111">
        <v>212100</v>
      </c>
      <c r="L123" s="112">
        <v>221900</v>
      </c>
      <c r="M123" s="113">
        <v>225700</v>
      </c>
    </row>
    <row r="124" spans="6:13" x14ac:dyDescent="0.25">
      <c r="F124" s="107"/>
      <c r="J124" s="110">
        <f>Month1!E89</f>
        <v>0</v>
      </c>
      <c r="K124" s="111">
        <v>212100</v>
      </c>
      <c r="L124" s="112">
        <v>221900</v>
      </c>
      <c r="M124" s="113">
        <v>225700</v>
      </c>
    </row>
    <row r="125" spans="6:13" x14ac:dyDescent="0.25">
      <c r="F125" s="107"/>
      <c r="J125" s="110">
        <f>Month1!E90</f>
        <v>0</v>
      </c>
      <c r="K125" s="111">
        <v>212100</v>
      </c>
      <c r="L125" s="112">
        <v>221900</v>
      </c>
      <c r="M125" s="113">
        <v>225700</v>
      </c>
    </row>
    <row r="126" spans="6:13" x14ac:dyDescent="0.25">
      <c r="F126" s="107"/>
      <c r="J126" s="110">
        <f>Month1!E91</f>
        <v>0</v>
      </c>
      <c r="K126" s="111">
        <v>212100</v>
      </c>
      <c r="L126" s="112">
        <v>221900</v>
      </c>
      <c r="M126" s="113">
        <v>225700</v>
      </c>
    </row>
    <row r="127" spans="6:13" x14ac:dyDescent="0.25">
      <c r="J127" s="110">
        <f>Month1!E92</f>
        <v>0</v>
      </c>
      <c r="K127" s="111">
        <v>212100</v>
      </c>
      <c r="L127" s="112">
        <v>221900</v>
      </c>
      <c r="M127" s="113">
        <v>225700</v>
      </c>
    </row>
    <row r="128" spans="6:13" x14ac:dyDescent="0.25">
      <c r="J128" s="110">
        <f>Month1!E93</f>
        <v>0</v>
      </c>
      <c r="K128" s="111">
        <v>212100</v>
      </c>
      <c r="L128" s="112">
        <v>221900</v>
      </c>
      <c r="M128" s="113">
        <v>225700</v>
      </c>
    </row>
    <row r="129" spans="10:13" x14ac:dyDescent="0.25">
      <c r="J129" s="110">
        <f>Month1!E94</f>
        <v>0</v>
      </c>
      <c r="K129" s="111">
        <v>212100</v>
      </c>
      <c r="L129" s="112">
        <v>221900</v>
      </c>
      <c r="M129" s="113">
        <v>225700</v>
      </c>
    </row>
    <row r="130" spans="10:13" x14ac:dyDescent="0.25">
      <c r="J130" s="110">
        <f>Month1!E95</f>
        <v>0</v>
      </c>
      <c r="K130" s="111">
        <v>212100</v>
      </c>
      <c r="L130" s="112">
        <v>221900</v>
      </c>
      <c r="M130" s="113">
        <v>225700</v>
      </c>
    </row>
    <row r="131" spans="10:13" x14ac:dyDescent="0.25">
      <c r="J131" s="110">
        <f>Month1!E96</f>
        <v>0</v>
      </c>
      <c r="K131" s="111">
        <v>212100</v>
      </c>
      <c r="L131" s="112">
        <v>221900</v>
      </c>
      <c r="M131" s="113">
        <v>225700</v>
      </c>
    </row>
    <row r="132" spans="10:13" x14ac:dyDescent="0.25">
      <c r="J132" s="110">
        <f>Month1!E97</f>
        <v>0</v>
      </c>
      <c r="K132" s="111">
        <v>212100</v>
      </c>
      <c r="L132" s="112">
        <v>221900</v>
      </c>
      <c r="M132" s="113">
        <v>225700</v>
      </c>
    </row>
    <row r="133" spans="10:13" x14ac:dyDescent="0.25">
      <c r="J133" s="110">
        <f>Month1!E98</f>
        <v>0</v>
      </c>
      <c r="K133" s="111">
        <v>212100</v>
      </c>
      <c r="L133" s="112">
        <v>221900</v>
      </c>
      <c r="M133" s="113">
        <v>225700</v>
      </c>
    </row>
    <row r="134" spans="10:13" x14ac:dyDescent="0.25">
      <c r="J134" s="110">
        <f>Month1!E99</f>
        <v>0</v>
      </c>
      <c r="K134" s="111">
        <v>212100</v>
      </c>
      <c r="L134" s="112">
        <v>221900</v>
      </c>
      <c r="M134" s="113">
        <v>225700</v>
      </c>
    </row>
    <row r="135" spans="10:13" x14ac:dyDescent="0.25">
      <c r="J135" s="110">
        <f>Month1!E100</f>
        <v>0</v>
      </c>
      <c r="K135" s="111">
        <v>212100</v>
      </c>
      <c r="L135" s="112">
        <v>221900</v>
      </c>
      <c r="M135" s="113">
        <v>225700</v>
      </c>
    </row>
    <row r="136" spans="10:13" x14ac:dyDescent="0.25">
      <c r="J136" s="110">
        <f>Month1!E101</f>
        <v>0</v>
      </c>
      <c r="K136" s="111">
        <v>212100</v>
      </c>
      <c r="L136" s="112">
        <v>221900</v>
      </c>
      <c r="M136" s="113">
        <v>225700</v>
      </c>
    </row>
    <row r="137" spans="10:13" x14ac:dyDescent="0.25">
      <c r="J137" s="110">
        <f>Month1!E102</f>
        <v>0</v>
      </c>
      <c r="K137" s="111">
        <v>212100</v>
      </c>
      <c r="L137" s="112">
        <v>221900</v>
      </c>
      <c r="M137" s="113">
        <v>225700</v>
      </c>
    </row>
    <row r="138" spans="10:13" x14ac:dyDescent="0.25">
      <c r="J138" s="110">
        <f>Month1!E103</f>
        <v>0</v>
      </c>
      <c r="K138" s="111">
        <v>212100</v>
      </c>
      <c r="L138" s="112">
        <v>221900</v>
      </c>
      <c r="M138" s="113">
        <v>225700</v>
      </c>
    </row>
    <row r="139" spans="10:13" x14ac:dyDescent="0.25">
      <c r="J139" s="110">
        <f>Month1!E104</f>
        <v>0</v>
      </c>
      <c r="K139" s="111">
        <v>212100</v>
      </c>
      <c r="L139" s="112">
        <v>221900</v>
      </c>
      <c r="M139" s="113">
        <v>225700</v>
      </c>
    </row>
    <row r="140" spans="10:13" ht="15.75" thickBot="1" x14ac:dyDescent="0.3">
      <c r="J140" s="115">
        <f>Month1!E105</f>
        <v>0</v>
      </c>
      <c r="K140" s="111">
        <v>212100</v>
      </c>
      <c r="L140" s="112">
        <v>221900</v>
      </c>
      <c r="M140" s="113">
        <v>225700</v>
      </c>
    </row>
    <row r="141" spans="10:13" x14ac:dyDescent="0.25">
      <c r="J141" s="103"/>
      <c r="K141" s="103"/>
      <c r="L141" s="112"/>
      <c r="M141" s="112"/>
    </row>
    <row r="142" spans="10:13" x14ac:dyDescent="0.25">
      <c r="J142" s="103"/>
      <c r="K142" s="103"/>
      <c r="L142" s="112"/>
      <c r="M142" s="112"/>
    </row>
    <row r="143" spans="10:13" x14ac:dyDescent="0.25">
      <c r="J143" s="103"/>
      <c r="K143" s="103"/>
      <c r="L143" s="112"/>
      <c r="M143" s="112"/>
    </row>
    <row r="144" spans="10:13" x14ac:dyDescent="0.25">
      <c r="J144" s="103"/>
      <c r="K144" s="103"/>
      <c r="L144" s="112"/>
      <c r="M144" s="112"/>
    </row>
    <row r="145" spans="10:13" x14ac:dyDescent="0.25">
      <c r="J145" s="103"/>
      <c r="K145" s="103"/>
      <c r="L145" s="112"/>
      <c r="M145" s="112"/>
    </row>
    <row r="146" spans="10:13" x14ac:dyDescent="0.25">
      <c r="J146" s="103"/>
      <c r="K146" s="103"/>
      <c r="L146" s="112"/>
      <c r="M146" s="112"/>
    </row>
    <row r="147" spans="10:13" x14ac:dyDescent="0.25">
      <c r="J147" s="103"/>
      <c r="K147" s="103"/>
      <c r="L147" s="112"/>
      <c r="M147" s="112"/>
    </row>
  </sheetData>
  <sheetProtection sheet="1" objects="1" scenarios="1"/>
  <sortState xmlns:xlrd2="http://schemas.microsoft.com/office/spreadsheetml/2017/richdata2" ref="Q2:U39">
    <sortCondition ref="Q2:Q39"/>
  </sortState>
  <mergeCells count="1">
    <mergeCell ref="J41:M41"/>
  </mergeCells>
  <phoneticPr fontId="12" type="noConversion"/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Month1</vt:lpstr>
      <vt:lpstr>Data1</vt:lpstr>
      <vt:lpstr>Month1!Print_Area</vt:lpstr>
      <vt:lpstr>Month1!Print_Titles</vt:lpstr>
      <vt:lpstr>Month1!Salary_Caps</vt:lpstr>
    </vt:vector>
  </TitlesOfParts>
  <Company>University of Miami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Gari, Gloria Brito</dc:creator>
  <cp:lastModifiedBy>Roth, Kris</cp:lastModifiedBy>
  <cp:lastPrinted>2023-07-12T19:06:49Z</cp:lastPrinted>
  <dcterms:created xsi:type="dcterms:W3CDTF">2013-03-12T16:34:50Z</dcterms:created>
  <dcterms:modified xsi:type="dcterms:W3CDTF">2025-07-03T00:18:25Z</dcterms:modified>
</cp:coreProperties>
</file>